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1" sheetId="2" r:id="rId1"/>
    <sheet name="2020" sheetId="1" r:id="rId2"/>
  </sheets>
  <calcPr calcId="145621"/>
</workbook>
</file>

<file path=xl/calcChain.xml><?xml version="1.0" encoding="utf-8"?>
<calcChain xmlns="http://schemas.openxmlformats.org/spreadsheetml/2006/main">
  <c r="J69" i="2" l="1"/>
  <c r="F69" i="2"/>
  <c r="H69" i="2"/>
  <c r="H42" i="2"/>
  <c r="H46" i="2" l="1"/>
  <c r="J46" i="2"/>
  <c r="C46" i="2"/>
  <c r="C69" i="2" l="1"/>
  <c r="J59" i="2" l="1"/>
  <c r="C65" i="2"/>
  <c r="J62" i="2"/>
  <c r="C62" i="2"/>
  <c r="G65" i="2"/>
  <c r="E65" i="2"/>
  <c r="C59" i="2" l="1"/>
  <c r="F17" i="2" l="1"/>
  <c r="F25" i="2"/>
  <c r="D25" i="2"/>
  <c r="C25" i="2"/>
  <c r="F24" i="2"/>
  <c r="D24" i="2"/>
  <c r="C24" i="2"/>
  <c r="F23" i="2"/>
  <c r="D23" i="2"/>
  <c r="C23" i="2"/>
  <c r="F20" i="2"/>
  <c r="D20" i="2"/>
  <c r="C20" i="2"/>
  <c r="F21" i="2"/>
  <c r="D21" i="2"/>
  <c r="C21" i="2"/>
  <c r="D17" i="2"/>
  <c r="C17" i="2"/>
  <c r="D67" i="2" l="1"/>
  <c r="E67" i="2"/>
  <c r="F67" i="2"/>
  <c r="G67" i="2"/>
  <c r="D59" i="2"/>
  <c r="E59" i="2"/>
  <c r="F59" i="2"/>
  <c r="G59" i="2"/>
  <c r="D54" i="2"/>
  <c r="E54" i="2"/>
  <c r="F54" i="2"/>
  <c r="G54" i="2"/>
  <c r="H54" i="2"/>
  <c r="J54" i="2"/>
  <c r="C54" i="2"/>
  <c r="D51" i="2"/>
  <c r="D70" i="2" s="1"/>
  <c r="E8" i="2" s="1"/>
  <c r="E51" i="2"/>
  <c r="F51" i="2"/>
  <c r="G51" i="2"/>
  <c r="H51" i="2"/>
  <c r="J51" i="2"/>
  <c r="C51" i="2"/>
  <c r="D47" i="2"/>
  <c r="E47" i="2"/>
  <c r="F47" i="2"/>
  <c r="G47" i="2"/>
  <c r="D43" i="2"/>
  <c r="E43" i="2"/>
  <c r="F43" i="2"/>
  <c r="G43" i="2"/>
  <c r="D41" i="2"/>
  <c r="E41" i="2"/>
  <c r="F41" i="2"/>
  <c r="G41" i="2"/>
  <c r="H41" i="2"/>
  <c r="J41" i="2"/>
  <c r="C41" i="2"/>
  <c r="I44" i="2"/>
  <c r="D33" i="2"/>
  <c r="F33" i="2"/>
  <c r="H33" i="2"/>
  <c r="D28" i="2"/>
  <c r="F28" i="2"/>
  <c r="H28" i="2"/>
  <c r="E22" i="2"/>
  <c r="G22" i="2"/>
  <c r="H22" i="2"/>
  <c r="J22" i="2"/>
  <c r="C22" i="2"/>
  <c r="E19" i="2"/>
  <c r="G19" i="2"/>
  <c r="H19" i="2"/>
  <c r="J19" i="2"/>
  <c r="C19" i="2"/>
  <c r="E16" i="2"/>
  <c r="G16" i="2"/>
  <c r="H16" i="2"/>
  <c r="J16" i="2"/>
  <c r="C16" i="2"/>
  <c r="I18" i="2"/>
  <c r="I66" i="2"/>
  <c r="I69" i="2"/>
  <c r="H65" i="2"/>
  <c r="I65" i="2" s="1"/>
  <c r="I58" i="2"/>
  <c r="I64" i="2"/>
  <c r="I57" i="2"/>
  <c r="I63" i="2"/>
  <c r="I61" i="2"/>
  <c r="I62" i="2"/>
  <c r="I53" i="2"/>
  <c r="J68" i="2"/>
  <c r="J67" i="2" s="1"/>
  <c r="H68" i="2"/>
  <c r="I68" i="2" s="1"/>
  <c r="C68" i="2"/>
  <c r="C67" i="2" s="1"/>
  <c r="I56" i="2"/>
  <c r="I55" i="2"/>
  <c r="H60" i="2"/>
  <c r="I60" i="2" s="1"/>
  <c r="I52" i="2"/>
  <c r="J48" i="2"/>
  <c r="J47" i="2" s="1"/>
  <c r="H48" i="2"/>
  <c r="I48" i="2" s="1"/>
  <c r="I47" i="2" s="1"/>
  <c r="C48" i="2"/>
  <c r="C47" i="2" s="1"/>
  <c r="J43" i="2"/>
  <c r="H43" i="2"/>
  <c r="C43" i="2"/>
  <c r="I45" i="2"/>
  <c r="I42" i="2"/>
  <c r="I41" i="2" s="1"/>
  <c r="J38" i="2"/>
  <c r="J33" i="2" s="1"/>
  <c r="G38" i="2"/>
  <c r="I38" i="2" s="1"/>
  <c r="E38" i="2"/>
  <c r="E33" i="2" s="1"/>
  <c r="C38" i="2"/>
  <c r="C33" i="2" s="1"/>
  <c r="I32" i="2"/>
  <c r="I37" i="2"/>
  <c r="I31" i="2"/>
  <c r="I35" i="2"/>
  <c r="I36" i="2"/>
  <c r="I29" i="2"/>
  <c r="J30" i="2"/>
  <c r="J28" i="2" s="1"/>
  <c r="J39" i="2" s="1"/>
  <c r="G30" i="2"/>
  <c r="I30" i="2" s="1"/>
  <c r="E30" i="2"/>
  <c r="E28" i="2" s="1"/>
  <c r="E39" i="2" s="1"/>
  <c r="C30" i="2"/>
  <c r="C28" i="2" s="1"/>
  <c r="I34" i="2"/>
  <c r="I25" i="2"/>
  <c r="I24" i="2"/>
  <c r="I21" i="2"/>
  <c r="I23" i="2"/>
  <c r="I17" i="2"/>
  <c r="D16" i="2"/>
  <c r="I20" i="2"/>
  <c r="D19" i="2"/>
  <c r="I67" i="2" l="1"/>
  <c r="F70" i="2"/>
  <c r="G8" i="2" s="1"/>
  <c r="I59" i="2"/>
  <c r="G70" i="2"/>
  <c r="H8" i="2" s="1"/>
  <c r="E70" i="2"/>
  <c r="F8" i="2" s="1"/>
  <c r="J70" i="2"/>
  <c r="K8" i="2" s="1"/>
  <c r="C70" i="2"/>
  <c r="D8" i="2" s="1"/>
  <c r="H59" i="2"/>
  <c r="H67" i="2"/>
  <c r="H39" i="2"/>
  <c r="I6" i="2" s="1"/>
  <c r="D39" i="2"/>
  <c r="E6" i="2" s="1"/>
  <c r="E49" i="2"/>
  <c r="F7" i="2" s="1"/>
  <c r="G49" i="2"/>
  <c r="H7" i="2" s="1"/>
  <c r="I51" i="2"/>
  <c r="F39" i="2"/>
  <c r="G6" i="2" s="1"/>
  <c r="F49" i="2"/>
  <c r="G7" i="2" s="1"/>
  <c r="D49" i="2"/>
  <c r="E7" i="2" s="1"/>
  <c r="J49" i="2"/>
  <c r="K7" i="2" s="1"/>
  <c r="C49" i="2"/>
  <c r="D7" i="2" s="1"/>
  <c r="C39" i="2"/>
  <c r="D6" i="2" s="1"/>
  <c r="G33" i="2"/>
  <c r="H47" i="2"/>
  <c r="H49" i="2" s="1"/>
  <c r="I7" i="2" s="1"/>
  <c r="I54" i="2"/>
  <c r="I28" i="2"/>
  <c r="I33" i="2"/>
  <c r="G28" i="2"/>
  <c r="I19" i="2"/>
  <c r="I16" i="2"/>
  <c r="I22" i="2"/>
  <c r="H26" i="2"/>
  <c r="I5" i="2" s="1"/>
  <c r="G26" i="2"/>
  <c r="H5" i="2" s="1"/>
  <c r="D22" i="2"/>
  <c r="D26" i="2" s="1"/>
  <c r="E5" i="2" s="1"/>
  <c r="J26" i="2"/>
  <c r="K5" i="2" s="1"/>
  <c r="E26" i="2"/>
  <c r="F5" i="2" s="1"/>
  <c r="F22" i="2"/>
  <c r="I46" i="2"/>
  <c r="I43" i="2" s="1"/>
  <c r="I49" i="2" s="1"/>
  <c r="F19" i="2"/>
  <c r="C26" i="2"/>
  <c r="D5" i="2" s="1"/>
  <c r="F16" i="2"/>
  <c r="F26" i="2" s="1"/>
  <c r="F6" i="2"/>
  <c r="K6" i="2"/>
  <c r="C40" i="1"/>
  <c r="H70" i="2" l="1"/>
  <c r="I8" i="2" s="1"/>
  <c r="I70" i="2"/>
  <c r="J8" i="2" s="1"/>
  <c r="G39" i="2"/>
  <c r="H6" i="2" s="1"/>
  <c r="J7" i="2"/>
  <c r="I39" i="2"/>
  <c r="J6" i="2" s="1"/>
  <c r="I26" i="2"/>
  <c r="J5" i="2" s="1"/>
  <c r="G5" i="2"/>
  <c r="C41" i="1"/>
  <c r="H45" i="1"/>
  <c r="J34" i="1" l="1"/>
  <c r="J40" i="1"/>
  <c r="H41" i="1" l="1"/>
  <c r="J41" i="1"/>
  <c r="H56" i="1" l="1"/>
  <c r="I26" i="1" l="1"/>
  <c r="H40" i="1" l="1"/>
  <c r="J56" i="1" l="1"/>
  <c r="C56" i="1"/>
  <c r="J27" i="1"/>
  <c r="G27" i="1"/>
  <c r="E27" i="1"/>
  <c r="C27" i="1"/>
  <c r="I30" i="1"/>
  <c r="C34" i="1"/>
  <c r="E34" i="1"/>
  <c r="I38" i="1"/>
  <c r="I39" i="1"/>
  <c r="I40" i="1"/>
  <c r="I41" i="1"/>
  <c r="I34" i="1"/>
  <c r="G34" i="1"/>
  <c r="J48" i="1" l="1"/>
  <c r="F23" i="1" l="1"/>
  <c r="D23" i="1"/>
  <c r="F18" i="1"/>
  <c r="D18" i="1"/>
  <c r="F17" i="1"/>
  <c r="D17" i="1"/>
  <c r="F16" i="1"/>
  <c r="D16" i="1"/>
  <c r="H48" i="1"/>
  <c r="C48" i="1"/>
  <c r="G8" i="1"/>
  <c r="E8" i="1"/>
  <c r="H7" i="1"/>
  <c r="G7" i="1"/>
  <c r="F7" i="1"/>
  <c r="E7" i="1"/>
  <c r="I6" i="1"/>
  <c r="G6" i="1"/>
  <c r="E6" i="1"/>
  <c r="K5" i="1"/>
  <c r="I5" i="1"/>
  <c r="H5" i="1"/>
  <c r="F5" i="1"/>
  <c r="D5" i="1"/>
  <c r="J42" i="1" l="1"/>
  <c r="K7" i="1" s="1"/>
  <c r="H42" i="1"/>
  <c r="I7" i="1" s="1"/>
  <c r="C42" i="1"/>
  <c r="D7" i="1" s="1"/>
  <c r="I37" i="1"/>
  <c r="I42" i="1" l="1"/>
  <c r="J7" i="1" s="1"/>
  <c r="J35" i="1" l="1"/>
  <c r="K6" i="1" s="1"/>
  <c r="G35" i="1"/>
  <c r="H6" i="1" s="1"/>
  <c r="E35" i="1"/>
  <c r="F6" i="1" s="1"/>
  <c r="C35" i="1"/>
  <c r="D6" i="1" s="1"/>
  <c r="I33" i="1"/>
  <c r="I32" i="1"/>
  <c r="I31" i="1"/>
  <c r="I29" i="1"/>
  <c r="I28" i="1"/>
  <c r="I27" i="1"/>
  <c r="J24" i="1"/>
  <c r="F24" i="1"/>
  <c r="G5" i="1" s="1"/>
  <c r="D24" i="1"/>
  <c r="E5" i="1" s="1"/>
  <c r="C24" i="1"/>
  <c r="I23" i="1"/>
  <c r="I22" i="1"/>
  <c r="I21" i="1"/>
  <c r="I20" i="1"/>
  <c r="I19" i="1"/>
  <c r="I18" i="1"/>
  <c r="I17" i="1"/>
  <c r="I16" i="1"/>
  <c r="J59" i="1"/>
  <c r="K8" i="1" s="1"/>
  <c r="H59" i="1"/>
  <c r="I8" i="1" s="1"/>
  <c r="G59" i="1"/>
  <c r="H8" i="1" s="1"/>
  <c r="E59" i="1"/>
  <c r="F8" i="1" s="1"/>
  <c r="C59" i="1"/>
  <c r="D8" i="1" s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59" i="1" l="1"/>
  <c r="J8" i="1" s="1"/>
  <c r="I24" i="1"/>
  <c r="J5" i="1" s="1"/>
  <c r="I35" i="1"/>
  <c r="J6" i="1" s="1"/>
</calcChain>
</file>

<file path=xl/sharedStrings.xml><?xml version="1.0" encoding="utf-8"?>
<sst xmlns="http://schemas.openxmlformats.org/spreadsheetml/2006/main" count="514" uniqueCount="117">
  <si>
    <t>Володимирецький</t>
  </si>
  <si>
    <t>NA</t>
  </si>
  <si>
    <t>Розпорядження від 08.10.2018 №275</t>
  </si>
  <si>
    <t>Гощанський</t>
  </si>
  <si>
    <t>Розпорядження від 20.11.2009 №451</t>
  </si>
  <si>
    <t>Демидівський</t>
  </si>
  <si>
    <t>Дубенський</t>
  </si>
  <si>
    <t>Дубровицький</t>
  </si>
  <si>
    <t>Зарічненський</t>
  </si>
  <si>
    <t>Здолбунівський</t>
  </si>
  <si>
    <t>Розпорядження від 01.07.2011 №327, Розпорядження від 02.09.2019 №220</t>
  </si>
  <si>
    <t>Корецький</t>
  </si>
  <si>
    <t>Розпорядження від 13.09.2016 №335</t>
  </si>
  <si>
    <t>Костопільський</t>
  </si>
  <si>
    <t>Млинівський</t>
  </si>
  <si>
    <t>Острозький</t>
  </si>
  <si>
    <t>Розпорядження від 20.11.2009 №451, Розпорядження від 01.07.2014 №155</t>
  </si>
  <si>
    <t>Радивилівський</t>
  </si>
  <si>
    <t xml:space="preserve">Розпорядження від 20.11.2009 №451, Розпорядження від 02.08.2012 №213 </t>
  </si>
  <si>
    <t>Рівненський</t>
  </si>
  <si>
    <t>Сарненський</t>
  </si>
  <si>
    <t>Розпорядження від 20.11.2009 №451, Розпорядження від 31.08.2010 №425</t>
  </si>
  <si>
    <t>м. Рівне</t>
  </si>
  <si>
    <t>Розпорядження від 25.10.2019 №892</t>
  </si>
  <si>
    <t>Березнівський</t>
  </si>
  <si>
    <t>Рокитнівський</t>
  </si>
  <si>
    <t>Розпорядження від 17.08.2017 №424</t>
  </si>
  <si>
    <t>Розпорядження від 27.08.2019 №130</t>
  </si>
  <si>
    <t xml:space="preserve">Розпорядження від 18.08.2017 №369, Розпорядження від 21.08.2018 №350, Розпорядження від 13.09.2018 №385, Розпорядження від 14.08.2019 №208 </t>
  </si>
  <si>
    <t>Розпорядження від 30.08.2018 №217</t>
  </si>
  <si>
    <t>Розпорядження від 21.08.2017 №225</t>
  </si>
  <si>
    <t>Розпорядження від 09.08.2018 №170, Розпорядження від 20.08.2019 №119</t>
  </si>
  <si>
    <t>Всього:</t>
  </si>
  <si>
    <t>Розпорядження від 15.06.2018  №337, Розпорядження від 20.06.2018  №359</t>
  </si>
  <si>
    <t>Розпорядження від 02.09.2019  №221</t>
  </si>
  <si>
    <t>№</t>
  </si>
  <si>
    <t>ЗАРАЖЕНО</t>
  </si>
  <si>
    <t>ПЛОЩА ЗАРАЖЕННЯ (га)</t>
  </si>
  <si>
    <t>На інших</t>
  </si>
  <si>
    <t>Всього</t>
  </si>
  <si>
    <t>Найменування районів, міст</t>
  </si>
  <si>
    <t>Населених пунктів</t>
  </si>
  <si>
    <t>Господарств всіх форм власності</t>
  </si>
  <si>
    <t>На присадибних ділянках</t>
  </si>
  <si>
    <t>Кількість карантинних зон (одиниць)</t>
  </si>
  <si>
    <t>Присадибних ділянок</t>
  </si>
  <si>
    <t>Розпорядження від 20.08.2014 №177, Розпорядження від 14.09.2016 №223</t>
  </si>
  <si>
    <t>Карантинний стан районів</t>
  </si>
  <si>
    <r>
      <t xml:space="preserve">ЗОЛОТИСТА КАРТОПЛЯНА НЕМАТОДА </t>
    </r>
    <r>
      <rPr>
        <b/>
        <i/>
        <sz val="11"/>
        <color theme="1"/>
        <rFont val="Arial"/>
        <family val="2"/>
        <charset val="204"/>
      </rPr>
      <t>(Globodera rostochiensis (Wollenweber) Behrens)</t>
    </r>
  </si>
  <si>
    <t>Карантинний стан Рівненської області</t>
  </si>
  <si>
    <t>Районів</t>
  </si>
  <si>
    <t>Назва карантинного організму</t>
  </si>
  <si>
    <t>Розпорядження від 31.08.2010 №257, Розпорядження від 15.08.2012 №275, Розпорядження від 13.10.2016 №225, Розпорядження від 13.10.2016 №227, Розпорядження від 17.06.2020 №152, Розпорядження від 07.08.2020 №192</t>
  </si>
  <si>
    <t>Розпорядження від 10.09.2020  №133</t>
  </si>
  <si>
    <t>Розпорядження від 19.09.2018 №385, Розпорядження від 09.09.2020 №271</t>
  </si>
  <si>
    <t>Розпорядження від 17.08.2017 №474, Розпорядження від 20.09.2018 №566, Розпорядження від 12.09.2019 №256, Розпорядження від 10.09.2020 №221</t>
  </si>
  <si>
    <t xml:space="preserve">Розпорядження від 20.11.2009 №451, Розпорядження від 08.09.2017 №386, Розпорядження від 11.06.2019 №84а, Розпорядження від 18.07.2019 №284, Розпорядження від 23.09.2019 №365, Розпорядження від 09.09.2020 №270 </t>
  </si>
  <si>
    <t>Розпорядження від 16.09.2020 №231</t>
  </si>
  <si>
    <t>Розпорядження від 15.09.2020  №274, Розпорядження від 17.09.2020  №280</t>
  </si>
  <si>
    <t>Розпорядження від 17.08.2018  №333, Розпорядження від 04.09.2019  №268, Розпорядження від 22.09.2020  №270</t>
  </si>
  <si>
    <t>Дата та номер розпорядженняпро запровадження карантинного режиму</t>
  </si>
  <si>
    <t>Дата та номер розпорядження про скасування карантинного режиму</t>
  </si>
  <si>
    <t xml:space="preserve">Розпорядження від 11.09.1986 №196, Розпорядження від 10.10.1989 №183, Розпорядження від 30.08.1990 №162, Розпорядження від 04.11.1991 №188, Розпорядження від 06.10.1992 №185, Розпорядження від 25.07.1995 №171-р, Розпорядження від 19.08.1996 №269, Розпорядження від 18.08.1997 №238, Розпорядження від 17.08.1998 №230, Розпорядження від 10.09.1999 №333, Розпорядження від 04.10.2000 №356, Розпорядження від 15.10.2001 №433, Розпорядження від 07.10.2002 №442, Розпорядження від 14.10.2003 №485, Розпорядження від 12.10.2004 №405, Розпорядження від 13.10.2005 №533, Розпорядження від 08.11.2006 №564, Розпорядження від 05.10.2007 №585, Розпорядження від 20.11.2008 №579, Розпорядження від 12.11.2009 №409, Розпорядження від 07.10.2010 №357, Розпорядження від 22.06.2011 №262, Розпорядження від 20.05.2014 №141, Розпорядження від 27.05.2016 №139,  Розпорядження від 25.04.2017 №144, Розпорядження від 26.04.2019 №95, Розпорядження від 22.06.2020 №132 </t>
  </si>
  <si>
    <t xml:space="preserve">Розпорядження від 10.10.1989 №147, Розпорядження від 30.08.1990 №137, Розпорядження від 22.09.1992 №145, Розпорядження від 14.08.1997 №265, Розпорядження від 13.10.1998 №303, Розпорядження від 22.09.1999 №320, Розпорядження від 25.09.2000 №327, Розпорядження від 12.10.2001 №340, Розпорядження від 23.09.2002 №329, Розпорядження від 18.09.2003 №345, Розпорядження від 20.09.2004 №302, Розпорядження від 04.09.2005 №306, Розпорядження від 29.09.2009 №315, Розпорядження від 22.06.2011 №230, Розпорядження від 17.05.2012 №164, Розпорядження від 27.06.2013 №170, Розпорядження від 31.05.2016 №121, Розпорядження від 30.06.2020 №193 </t>
  </si>
  <si>
    <t>Розпорядження від 04.11.1983 №267, Розпорядження від 09.10.1985 №191, Розпорядження від 13.09.1989 №140, Розпорядження від 13.09.1990 №121, Розпорядження від 15.10.1991 №117, Розпорядження від 23.09.1992 №123, Розпорядження від 08.09.1995 №11, Розпорядження від 18.09.1996 №429, Розпорядження від 27.10.1997 №541, Розпорядження від 14.10.1998 №433, Розпорядження від 25.08.1999 №343, Розпорядження від 23.09.2002 №329, Розпорядження від 26.09.2002 №422, Розпорядження від 08.10.2002 №438, Розпорядження від 03.10.2003 №394, Розпорядження від 29.09.2004 №336, Розпорядження від 25.08.2005 №320, Розпорядження від 30.08.2006 №319, Розпорядження від 06.09.2007 №403, Розпорядження від 25.09.2008 №403, Розпорядження від 08.09.2009 №276, Розпорядження від 29.07.2010 №220, Розпорядження від 21.06.2011 №198, Розпорядження від 09.07.2012 №227, Розпорядження від 02.09.2013 №244, Розпорядження від 29.05.2014 №111, Розпорядження від 22.06.2015 №141, Розпорядження від 27.05.2016 №122, Розпорядження від 30.06.2015 №146, Розпорядження від 10.06.2016 №131, Розпорядження від 22.06.2016 №143, Розпорядження від 26.04.2018 №89, Розпорядження від 12.04.2019 №101, Розпорядження від 24.04.2019 №112, Розпорядження від 17.06.2020 №153, Розпорядження від 18.06.2020 №156</t>
  </si>
  <si>
    <t>Розпорядження від 08.05.2019 №73</t>
  </si>
  <si>
    <t>Розпорядження від 01.06.2016 №200, Розпорядження від 01.07.2013 №175, Розпорядження від 13.09.1989 №275, Розпорядження від 19.04.2019 №111, Розпорядження від 23.08.1990 №196, Розпорядження від 26.04.2017 №124, Розпорядження від 28.04.2017 №128</t>
  </si>
  <si>
    <t>Розпорядження від 30.09.1989 №350, Розпорядження від 23.08.1990 №181, Розпорядження від 25.08.1991 №177, Розпорядження від 22.09.2000 №430, Розпорядження від 26.09.2001 №482, Розпорядження від 30.09.2002 №493, Розпорядження від 29.09.2003 №522, Розпорядження від 20.09.2004 №312, Розпорядження від 18.10.2005 №308, Розпорядження від 14.09.2006 №270, Розпорядження від 26.09.2007 №285, Розпорядження від 08.10.2008 №358, Розпорядження від 15.06.2009 №226, Розпорядження від 24.09.2010 №314, Розпорядження від 24.06.2011 №217, Розпорядження від 26.07.2012 №262, Розпорядження від 26.06.2013 №150, Розпорядження від 01.06.2016 №128, Розпорядження від 20.04.2017 №106, Розпорядження від 03.05.2017 №110, Розпорядження від 23.04.2019 №96</t>
  </si>
  <si>
    <t>Розпорядження від 21.10.1981 №384, Розпорядження від 27.10.1982 №351, Розпорядження від 08.10.1986 №307, Розпорядження від 11.10.1989 №192, Розпорядження від 21.08.1990 №160, Розпорядження від 18.09.1990 №180, Розпорядження від 17.10.1991 №130, Розпорядження від 24.09.1992 №180, Розпорядження від 16.08.1995 №151, Розпорядження від 02.09.1996 №374, Розпорядження від 19.09.1997 №347, Розпорядження від 11.08.1998 №257, Розпорядження від 20.08.1999 №287, Розпорядження від 26.09.2000 №362, Розпорядження від 05.09.2001 №319, Розпорядження від 19.08.2002 №343, Розпорядження від 15.09.2003 №400, Розпорядження від 10.09.2004 №354, Розпорядження від 25.10.2005 №433, Розпорядження від 05.09.2006 №393, Розпорядження від 24.09.2007 №384, Розпорядження від 22.09.2008 №480, Розпорядження від 19.06.2009 №257, Розпорядження від 08.06.2010 №271, Розпорядження від 22.06.2011 №308, Розпорядження від 20.06.2012 №230, Розпорядження від 18.06.2013 №207, Розпорядження від 30.04.2014 №122, Розпорядження від 05.05.2015 №179, Розпорядження від 01.06.2016 №209, Розпорядження від 12.05.2017 №194, Розпорядження від 26.04.2018 №181, Розпорядження від 09.04.2019 №128, Розпорядження від 14.08.2020 №218</t>
  </si>
  <si>
    <t>Розпорядження від 28.10.1969 №770, Розпорядження від 09.11.1970 №568, Розпорядження від 22.11.1971 №457, Розпорядження від 13.06.1980 №205, Розпорядження від 14.10.1987 №249, Розпорядження від 24.10.2008 №533, Розпорядження від 22.06.2009 №259, Розпорядження від 08.06.2010 №272, Розпорядження від 10.09.2013 №311</t>
  </si>
  <si>
    <t xml:space="preserve">Розпорядження від 13.10.1987 №221, Розпорядження від 08.10.2008 №357, Розпорядження від 15.06.2009 №225, Розпорядження від 20.06.2014 №101
</t>
  </si>
  <si>
    <t xml:space="preserve">Розпорядження від 20.10.1987 №256а, Розпорядження від 10.01.2007 №1, Розпорядження від 12.11.2008 №309, Розпорядження від 25.07.2013 №196 
</t>
  </si>
  <si>
    <t xml:space="preserve">Розпорядження від 07.07.2010 №257 </t>
  </si>
  <si>
    <t xml:space="preserve">Розпорядження від 18.10.1983 №298, Розпорядження від 25.10.1984 №270, Розпорядження від 13.10.1987 №202, Розпорядження від 13.07.2009 №221, Розпорядження від 21.06.2010 №268, Розпорядження від 21.08.2013 №229 
</t>
  </si>
  <si>
    <t xml:space="preserve">Розпорядження від 19.10.1979 №277, Розпорядження від 04.11.1986 №272, Розпорядження від 21.10.1987 №204, Розпорядження від 19.06.2014 №87 
</t>
  </si>
  <si>
    <t>Розпорядження від 22.09.1989 №171,  Розпорядження від 23.08.1990 №109, Розпорядження від 03.10.1991 №129, Розпорядження від 16.09.1992 №115, Розпорядження від 16.09.1994 №18, Розпорядження від 23.04.2019 №97</t>
  </si>
  <si>
    <t xml:space="preserve">Розпорядження від 11.12.1979 №359, Розпорядження від 12.12.1980 №372а, Розпорядження від 14.10.1987 №197, Розпорядження від 11.07.2014 №134
</t>
  </si>
  <si>
    <t xml:space="preserve">Розпорядження від 21.11.1980 №338, Розпорядження від 20.10.1987 №225, Розпорядження від 19.11.2008 №675, Розпорядження від 10.06.2009 №195, Розпорядження від 30.05.2014 №152
</t>
  </si>
  <si>
    <t>Розпорядження від 01.10.2020 №294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</si>
  <si>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</si>
  <si>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</si>
  <si>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</si>
  <si>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</si>
  <si>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</si>
  <si>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</si>
  <si>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</si>
  <si>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</si>
  <si>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</si>
  <si>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</si>
  <si>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</si>
  <si>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</si>
  <si>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t xml:space="preserve">ЗОЛОТИСТА КАРТОПЛЯНА НЕМАТОДА </t>
    </r>
    <r>
      <rPr>
        <b/>
        <i/>
        <sz val="10"/>
        <color theme="1"/>
        <rFont val="Calibri"/>
        <family val="2"/>
        <charset val="204"/>
        <scheme val="minor"/>
      </rPr>
      <t>(Globodera rostochiensis (Wollenweber) Behrens)</t>
    </r>
  </si>
  <si>
    <r>
      <t xml:space="preserve">ЗАХІДНИЙ КУКУРУДЗЯНИЙ ЖУК </t>
    </r>
    <r>
      <rPr>
        <b/>
        <i/>
        <sz val="10"/>
        <color theme="1"/>
        <rFont val="Calibri"/>
        <family val="2"/>
        <charset val="204"/>
        <scheme val="minor"/>
      </rPr>
      <t>(Diabrotica virgifera virgifera Le Conte)</t>
    </r>
  </si>
  <si>
    <r>
      <t xml:space="preserve">АМЕРИКАНСЬКИЙ БІЛИЙ МЕТЕЛИК </t>
    </r>
    <r>
      <rPr>
        <b/>
        <i/>
        <sz val="10"/>
        <color theme="1"/>
        <rFont val="Calibri"/>
        <family val="2"/>
        <charset val="204"/>
        <scheme val="minor"/>
      </rPr>
      <t>(Hyphantria cunea Drury)</t>
    </r>
  </si>
  <si>
    <r>
      <t xml:space="preserve">АМБРОЗІЯ ПОЛИНОЛИСТА </t>
    </r>
    <r>
      <rPr>
        <b/>
        <i/>
        <sz val="10"/>
        <color theme="1"/>
        <rFont val="Calibri"/>
        <family val="2"/>
        <charset val="204"/>
        <scheme val="minor"/>
      </rPr>
      <t>(Ambrosia artemisiifolia L.)</t>
    </r>
  </si>
  <si>
    <r>
      <t>ЗАХІДНИЙ КУКУРУДЗЯНИЙ ЖУК</t>
    </r>
    <r>
      <rPr>
        <b/>
        <i/>
        <sz val="12"/>
        <color theme="1"/>
        <rFont val="Arial"/>
        <family val="2"/>
        <charset val="204"/>
      </rPr>
      <t xml:space="preserve"> (Diabrotica virgifera virgifera Le Conte)</t>
    </r>
  </si>
  <si>
    <r>
      <t xml:space="preserve"> АМЕРИКАНСЬКИЙ БІЛИЙ МЕТЕЛИК </t>
    </r>
    <r>
      <rPr>
        <b/>
        <i/>
        <sz val="12"/>
        <color theme="1"/>
        <rFont val="Arial"/>
        <family val="2"/>
        <charset val="204"/>
      </rPr>
      <t>(Hyphantria cunea Drury)</t>
    </r>
  </si>
  <si>
    <r>
      <t xml:space="preserve">АМБРОЗІЯ ПОЛИНОЛИСТА </t>
    </r>
    <r>
      <rPr>
        <b/>
        <i/>
        <sz val="12"/>
        <rFont val="Arial"/>
        <family val="2"/>
        <charset val="204"/>
      </rPr>
      <t>(Ambrosia artemisiifolia L.)</t>
    </r>
  </si>
  <si>
    <t>ВАРАСЬКИЙ</t>
  </si>
  <si>
    <t>РІВНЕНСЬКИЙ</t>
  </si>
  <si>
    <t>САРНЕНСЬКИЙ</t>
  </si>
  <si>
    <t>ДУБЕНСЬКИЙ</t>
  </si>
  <si>
    <t>Розпорядження Вараської РДА від 19.04.2021 №72</t>
  </si>
  <si>
    <t>Розпорядження Рівненської РДА від 14.05.2021 №266</t>
  </si>
  <si>
    <t>Ропорядження Сарненської РДА від 05.05.2021 №170</t>
  </si>
  <si>
    <t>Розпорядження Рівненської РДА від 13.07.2021 №361</t>
  </si>
  <si>
    <t>Розпорядження Сарненської РДА від 01.07.2021 №236</t>
  </si>
  <si>
    <t>Розпорядження Дубенської РДА від 14.06.2021  №218</t>
  </si>
  <si>
    <t>Розпорядження Рівненської РДА від 11.06.2021  №307</t>
  </si>
  <si>
    <t>Розпорядження Вараської РДА від 07.07.2021 № 172</t>
  </si>
  <si>
    <t>Розпорядження Дубенської РДА від 03.08.2021 №257</t>
  </si>
  <si>
    <t>Розпорядження Сарненської РДА від 17.08.2018  №333, Розпорядження Сарненської РДА від 04.09.2019  №268, Розпорядження Сарненської РДА від 22.09.2020  №270</t>
  </si>
  <si>
    <t>Розпорядження Рівненської ОДА від 25.10.2019  №892,
Розпорядження Рівненської РДА від 11.06.2021  №306,
Розпорядження Рівненської РДА від 03.08.2021  №402</t>
  </si>
  <si>
    <t>Розпорядження Вараської РДА від 14.06.2021  №111</t>
  </si>
  <si>
    <t>Розпорядження Рівненської РДА від 11.06.2021  №307,
Розпорядження Рівненської РДА від 03.08.2021  №403, 
Розпорядження Рівненської РДА від 09.09.2021  №446</t>
  </si>
  <si>
    <t xml:space="preserve">Розпорядження Сарненської РДА від 11.06.2021  №216
Розпорядження Сарненської РДА від 20.08.2021  №278
Розпорядження Сарненської РДА від 23.09.2021  №301
</t>
  </si>
  <si>
    <t>Розпорядження Дубенської РДА від 03.08.2021 №256
Розпорядження Дубенської РДА від 17.09.2021 №298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</si>
</sst>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/>
    <xf numFmtId="0" fontId="8" fillId="0" borderId="8" xfId="0" applyFont="1" applyBorder="1" applyAlignment="1"/>
    <xf numFmtId="0" fontId="2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13" fillId="0" borderId="3" xfId="0" applyFont="1" applyFill="1" applyBorder="1" applyAlignment="1">
      <alignment horizontal="center" vertical="top" wrapText="1"/>
    </xf>
    <xf numFmtId="1" fontId="13" fillId="0" borderId="3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wrapText="1"/>
    </xf>
    <xf numFmtId="1" fontId="14" fillId="0" borderId="3" xfId="0" applyNumberFormat="1" applyFont="1" applyFill="1" applyBorder="1" applyAlignment="1">
      <alignment horizontal="center" wrapText="1"/>
    </xf>
    <xf numFmtId="165" fontId="14" fillId="0" borderId="3" xfId="0" applyNumberFormat="1" applyFont="1" applyFill="1" applyBorder="1" applyAlignment="1">
      <alignment horizontal="center" wrapText="1"/>
    </xf>
    <xf numFmtId="165" fontId="14" fillId="0" borderId="3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5" fillId="0" borderId="4" xfId="0" applyFont="1" applyBorder="1" applyAlignment="1"/>
    <xf numFmtId="0" fontId="15" fillId="0" borderId="8" xfId="0" applyFont="1" applyBorder="1" applyAlignment="1"/>
    <xf numFmtId="164" fontId="13" fillId="0" borderId="3" xfId="0" applyNumberFormat="1" applyFont="1" applyFill="1" applyBorder="1" applyAlignment="1">
      <alignment horizontal="center" vertical="top"/>
    </xf>
    <xf numFmtId="164" fontId="14" fillId="0" borderId="3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vertical="top"/>
    </xf>
    <xf numFmtId="0" fontId="18" fillId="0" borderId="0" xfId="0" applyFont="1"/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top"/>
    </xf>
    <xf numFmtId="164" fontId="13" fillId="0" borderId="4" xfId="0" applyNumberFormat="1" applyFont="1" applyFill="1" applyBorder="1" applyAlignment="1">
      <alignment horizontal="center" vertical="top" wrapText="1"/>
    </xf>
    <xf numFmtId="164" fontId="14" fillId="0" borderId="4" xfId="0" applyNumberFormat="1" applyFont="1" applyFill="1" applyBorder="1" applyAlignment="1">
      <alignment horizontal="center" wrapText="1"/>
    </xf>
    <xf numFmtId="164" fontId="14" fillId="0" borderId="4" xfId="0" applyNumberFormat="1" applyFont="1" applyFill="1" applyBorder="1" applyAlignment="1">
      <alignment horizontal="center"/>
    </xf>
    <xf numFmtId="166" fontId="13" fillId="0" borderId="3" xfId="0" applyNumberFormat="1" applyFont="1" applyFill="1" applyBorder="1" applyAlignment="1">
      <alignment horizontal="center" vertical="top" wrapText="1"/>
    </xf>
    <xf numFmtId="166" fontId="14" fillId="0" borderId="3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0" fontId="8" fillId="2" borderId="4" xfId="0" applyFont="1" applyFill="1" applyBorder="1" applyAlignment="1"/>
    <xf numFmtId="0" fontId="8" fillId="2" borderId="8" xfId="0" applyFont="1" applyFill="1" applyBorder="1" applyAlignment="1"/>
    <xf numFmtId="0" fontId="0" fillId="2" borderId="3" xfId="0" applyFill="1" applyBorder="1"/>
    <xf numFmtId="0" fontId="1" fillId="3" borderId="3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/>
    <xf numFmtId="0" fontId="15" fillId="2" borderId="8" xfId="0" applyFont="1" applyFill="1" applyBorder="1" applyAlignment="1"/>
    <xf numFmtId="0" fontId="14" fillId="2" borderId="4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4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0" fontId="18" fillId="2" borderId="8" xfId="0" applyFont="1" applyFill="1" applyBorder="1"/>
    <xf numFmtId="0" fontId="0" fillId="2" borderId="7" xfId="0" applyFill="1" applyBorder="1"/>
    <xf numFmtId="0" fontId="1" fillId="3" borderId="3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2" fontId="13" fillId="0" borderId="3" xfId="0" applyNumberFormat="1" applyFont="1" applyFill="1" applyBorder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top"/>
    </xf>
    <xf numFmtId="164" fontId="14" fillId="0" borderId="3" xfId="0" applyNumberFormat="1" applyFont="1" applyFill="1" applyBorder="1" applyAlignment="1">
      <alignment horizontal="center" wrapText="1"/>
    </xf>
    <xf numFmtId="2" fontId="14" fillId="3" borderId="3" xfId="0" applyNumberFormat="1" applyFont="1" applyFill="1" applyBorder="1" applyAlignment="1">
      <alignment horizontal="center" vertical="top" wrapText="1"/>
    </xf>
    <xf numFmtId="2" fontId="14" fillId="3" borderId="3" xfId="0" applyNumberFormat="1" applyFont="1" applyFill="1" applyBorder="1" applyAlignment="1">
      <alignment horizontal="center" vertical="top"/>
    </xf>
    <xf numFmtId="2" fontId="14" fillId="0" borderId="3" xfId="0" applyNumberFormat="1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horizontal="center" vertical="top"/>
    </xf>
    <xf numFmtId="2" fontId="13" fillId="0" borderId="4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14" fillId="0" borderId="3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0"/>
  <sheetViews>
    <sheetView tabSelected="1" topLeftCell="A28" zoomScale="80" zoomScaleNormal="80" workbookViewId="0">
      <selection activeCell="S46" sqref="S46"/>
    </sheetView>
  </sheetViews>
  <sheetFormatPr defaultRowHeight="15" x14ac:dyDescent="0.25"/>
  <cols>
    <col min="1" max="1" width="3.85546875" customWidth="1"/>
    <col min="2" max="2" width="21.140625" customWidth="1"/>
    <col min="3" max="5" width="9.85546875" customWidth="1"/>
    <col min="6" max="6" width="12.42578125" customWidth="1"/>
    <col min="7" max="7" width="13.140625" customWidth="1"/>
    <col min="8" max="8" width="10.28515625" customWidth="1"/>
    <col min="9" max="9" width="12.28515625" customWidth="1"/>
    <col min="10" max="10" width="10.7109375" customWidth="1"/>
    <col min="11" max="11" width="33" customWidth="1"/>
    <col min="12" max="12" width="32.42578125" customWidth="1"/>
  </cols>
  <sheetData>
    <row r="2" spans="1:12" ht="18.75" x14ac:dyDescent="0.3">
      <c r="A2" s="101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2" ht="18.75" customHeight="1" x14ac:dyDescent="0.25">
      <c r="A3" s="102" t="s">
        <v>51</v>
      </c>
      <c r="B3" s="103"/>
      <c r="C3" s="106" t="s">
        <v>36</v>
      </c>
      <c r="D3" s="106"/>
      <c r="E3" s="106"/>
      <c r="F3" s="106"/>
      <c r="G3" s="107" t="s">
        <v>37</v>
      </c>
      <c r="H3" s="108"/>
      <c r="I3" s="108"/>
      <c r="J3" s="108"/>
      <c r="K3" s="109" t="s">
        <v>44</v>
      </c>
    </row>
    <row r="4" spans="1:12" ht="33.75" x14ac:dyDescent="0.25">
      <c r="A4" s="104"/>
      <c r="B4" s="105"/>
      <c r="C4" s="12" t="s">
        <v>50</v>
      </c>
      <c r="D4" s="12" t="s">
        <v>41</v>
      </c>
      <c r="E4" s="12" t="s">
        <v>45</v>
      </c>
      <c r="F4" s="12" t="s">
        <v>42</v>
      </c>
      <c r="G4" s="8" t="s">
        <v>43</v>
      </c>
      <c r="H4" s="7" t="s">
        <v>42</v>
      </c>
      <c r="I4" s="9" t="s">
        <v>38</v>
      </c>
      <c r="J4" s="9" t="s">
        <v>39</v>
      </c>
      <c r="K4" s="110"/>
    </row>
    <row r="5" spans="1:12" ht="53.25" customHeight="1" x14ac:dyDescent="0.25">
      <c r="A5" s="99" t="s">
        <v>91</v>
      </c>
      <c r="B5" s="100"/>
      <c r="C5" s="48">
        <v>3</v>
      </c>
      <c r="D5" s="48">
        <f t="shared" ref="D5:K5" si="0">C26</f>
        <v>66</v>
      </c>
      <c r="E5" s="48">
        <f t="shared" si="0"/>
        <v>1827</v>
      </c>
      <c r="F5" s="49">
        <f t="shared" si="0"/>
        <v>0</v>
      </c>
      <c r="G5" s="50">
        <f t="shared" si="0"/>
        <v>428.82400000000001</v>
      </c>
      <c r="H5" s="49">
        <f t="shared" si="0"/>
        <v>0</v>
      </c>
      <c r="I5" s="49">
        <f t="shared" si="0"/>
        <v>0</v>
      </c>
      <c r="J5" s="51">
        <f t="shared" si="0"/>
        <v>428.82400000000001</v>
      </c>
      <c r="K5" s="48">
        <f t="shared" si="0"/>
        <v>66</v>
      </c>
    </row>
    <row r="6" spans="1:12" ht="42" customHeight="1" x14ac:dyDescent="0.25">
      <c r="A6" s="99" t="s">
        <v>92</v>
      </c>
      <c r="B6" s="100"/>
      <c r="C6" s="48">
        <v>2</v>
      </c>
      <c r="D6" s="48">
        <f t="shared" ref="D6:K6" si="1">C39</f>
        <v>17</v>
      </c>
      <c r="E6" s="49">
        <f t="shared" si="1"/>
        <v>0</v>
      </c>
      <c r="F6" s="48">
        <f t="shared" si="1"/>
        <v>17</v>
      </c>
      <c r="G6" s="49">
        <f t="shared" si="1"/>
        <v>0</v>
      </c>
      <c r="H6" s="52">
        <f t="shared" si="1"/>
        <v>1439.73</v>
      </c>
      <c r="I6" s="49">
        <f t="shared" si="1"/>
        <v>0</v>
      </c>
      <c r="J6" s="53">
        <f t="shared" si="1"/>
        <v>1439.73</v>
      </c>
      <c r="K6" s="48">
        <f t="shared" si="1"/>
        <v>19</v>
      </c>
    </row>
    <row r="7" spans="1:12" ht="42" customHeight="1" x14ac:dyDescent="0.25">
      <c r="A7" s="99" t="s">
        <v>93</v>
      </c>
      <c r="B7" s="100"/>
      <c r="C7" s="48">
        <v>5</v>
      </c>
      <c r="D7" s="48">
        <f t="shared" ref="D7:K7" si="2">C49</f>
        <v>23</v>
      </c>
      <c r="E7" s="49">
        <f t="shared" si="2"/>
        <v>0</v>
      </c>
      <c r="F7" s="49">
        <f t="shared" si="2"/>
        <v>0</v>
      </c>
      <c r="G7" s="49">
        <f t="shared" si="2"/>
        <v>0</v>
      </c>
      <c r="H7" s="49">
        <f t="shared" si="2"/>
        <v>0</v>
      </c>
      <c r="I7" s="52">
        <f t="shared" si="2"/>
        <v>117.6</v>
      </c>
      <c r="J7" s="53">
        <f t="shared" si="2"/>
        <v>117.6</v>
      </c>
      <c r="K7" s="48">
        <f t="shared" si="2"/>
        <v>18</v>
      </c>
    </row>
    <row r="8" spans="1:12" ht="42" customHeight="1" x14ac:dyDescent="0.25">
      <c r="A8" s="99" t="s">
        <v>94</v>
      </c>
      <c r="B8" s="100"/>
      <c r="C8" s="48">
        <v>14</v>
      </c>
      <c r="D8" s="48">
        <f t="shared" ref="D8:K8" si="3">C70</f>
        <v>48</v>
      </c>
      <c r="E8" s="49">
        <f t="shared" si="3"/>
        <v>0</v>
      </c>
      <c r="F8" s="48">
        <f t="shared" si="3"/>
        <v>3</v>
      </c>
      <c r="G8" s="49">
        <f t="shared" si="3"/>
        <v>5.52</v>
      </c>
      <c r="H8" s="52">
        <f t="shared" si="3"/>
        <v>62.879999999999995</v>
      </c>
      <c r="I8" s="52">
        <f t="shared" si="3"/>
        <v>82.953000000000003</v>
      </c>
      <c r="J8" s="53">
        <f t="shared" si="3"/>
        <v>151.35300000000001</v>
      </c>
      <c r="K8" s="48">
        <f t="shared" si="3"/>
        <v>59</v>
      </c>
    </row>
    <row r="11" spans="1:12" ht="18.75" x14ac:dyDescent="0.3">
      <c r="A11" s="114" t="s">
        <v>47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2" ht="24" customHeight="1" x14ac:dyDescent="0.25">
      <c r="A12" s="115" t="s">
        <v>35</v>
      </c>
      <c r="B12" s="109" t="s">
        <v>40</v>
      </c>
      <c r="C12" s="107" t="s">
        <v>36</v>
      </c>
      <c r="D12" s="117"/>
      <c r="E12" s="118"/>
      <c r="F12" s="107" t="s">
        <v>37</v>
      </c>
      <c r="G12" s="108"/>
      <c r="H12" s="108"/>
      <c r="I12" s="108"/>
      <c r="J12" s="109" t="s">
        <v>44</v>
      </c>
      <c r="K12" s="102" t="s">
        <v>60</v>
      </c>
      <c r="L12" s="123" t="s">
        <v>61</v>
      </c>
    </row>
    <row r="13" spans="1:12" ht="45" x14ac:dyDescent="0.25">
      <c r="A13" s="116"/>
      <c r="B13" s="110"/>
      <c r="C13" s="7" t="s">
        <v>41</v>
      </c>
      <c r="D13" s="8" t="s">
        <v>45</v>
      </c>
      <c r="E13" s="7" t="s">
        <v>42</v>
      </c>
      <c r="F13" s="8" t="s">
        <v>43</v>
      </c>
      <c r="G13" s="7" t="s">
        <v>42</v>
      </c>
      <c r="H13" s="9" t="s">
        <v>38</v>
      </c>
      <c r="I13" s="9" t="s">
        <v>39</v>
      </c>
      <c r="J13" s="110"/>
      <c r="K13" s="119"/>
      <c r="L13" s="123"/>
    </row>
    <row r="14" spans="1:12" x14ac:dyDescent="0.25">
      <c r="A14" s="6" t="s">
        <v>79</v>
      </c>
      <c r="B14" s="6" t="s">
        <v>80</v>
      </c>
      <c r="C14" s="6" t="s">
        <v>81</v>
      </c>
      <c r="D14" s="6" t="s">
        <v>82</v>
      </c>
      <c r="E14" s="6" t="s">
        <v>83</v>
      </c>
      <c r="F14" s="6" t="s">
        <v>84</v>
      </c>
      <c r="G14" s="6" t="s">
        <v>85</v>
      </c>
      <c r="H14" s="6" t="s">
        <v>86</v>
      </c>
      <c r="I14" s="6" t="s">
        <v>87</v>
      </c>
      <c r="J14" s="6" t="s">
        <v>88</v>
      </c>
      <c r="K14" s="6" t="s">
        <v>89</v>
      </c>
      <c r="L14" s="6" t="s">
        <v>90</v>
      </c>
    </row>
    <row r="15" spans="1:12" x14ac:dyDescent="0.25">
      <c r="A15" s="54" t="s">
        <v>48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</row>
    <row r="16" spans="1:12" ht="15.75" x14ac:dyDescent="0.25">
      <c r="A16" s="128">
        <v>1</v>
      </c>
      <c r="B16" s="57" t="s">
        <v>98</v>
      </c>
      <c r="C16" s="58">
        <f>SUM(C17:C18)</f>
        <v>4</v>
      </c>
      <c r="D16" s="58">
        <f>SUM(D17:D18)</f>
        <v>81</v>
      </c>
      <c r="E16" s="58">
        <f t="shared" ref="E16:J16" si="4">SUM(E17:E18)</f>
        <v>0</v>
      </c>
      <c r="F16" s="58">
        <f t="shared" si="4"/>
        <v>25.11</v>
      </c>
      <c r="G16" s="58">
        <f t="shared" si="4"/>
        <v>0</v>
      </c>
      <c r="H16" s="58">
        <f t="shared" si="4"/>
        <v>0</v>
      </c>
      <c r="I16" s="58">
        <f t="shared" si="4"/>
        <v>25.11</v>
      </c>
      <c r="J16" s="58">
        <f t="shared" si="4"/>
        <v>4</v>
      </c>
      <c r="K16" s="15"/>
      <c r="L16" s="21"/>
    </row>
    <row r="17" spans="1:12" x14ac:dyDescent="0.25">
      <c r="A17" s="129"/>
      <c r="B17" s="3" t="s">
        <v>0</v>
      </c>
      <c r="C17" s="22">
        <f>5-2</f>
        <v>3</v>
      </c>
      <c r="D17" s="22">
        <f>89-3-16</f>
        <v>70</v>
      </c>
      <c r="E17" s="23" t="s">
        <v>1</v>
      </c>
      <c r="F17" s="74">
        <f>19.3458-0.62-2.9258</f>
        <v>15.799999999999999</v>
      </c>
      <c r="G17" s="23" t="s">
        <v>1</v>
      </c>
      <c r="H17" s="23" t="s">
        <v>1</v>
      </c>
      <c r="I17" s="75">
        <f t="shared" ref="I17:I25" si="5">SUM(F17:H17)</f>
        <v>15.799999999999999</v>
      </c>
      <c r="J17" s="26">
        <v>3</v>
      </c>
      <c r="K17" s="120" t="s">
        <v>102</v>
      </c>
      <c r="L17" s="90" t="s">
        <v>109</v>
      </c>
    </row>
    <row r="18" spans="1:12" x14ac:dyDescent="0.25">
      <c r="A18" s="130"/>
      <c r="B18" s="3" t="s">
        <v>8</v>
      </c>
      <c r="C18" s="22">
        <v>1</v>
      </c>
      <c r="D18" s="22">
        <v>11</v>
      </c>
      <c r="E18" s="23" t="s">
        <v>1</v>
      </c>
      <c r="F18" s="74">
        <v>9.31</v>
      </c>
      <c r="G18" s="23" t="s">
        <v>1</v>
      </c>
      <c r="H18" s="23" t="s">
        <v>1</v>
      </c>
      <c r="I18" s="75">
        <f>SUM(F18:H18)</f>
        <v>9.31</v>
      </c>
      <c r="J18" s="26">
        <v>1</v>
      </c>
      <c r="K18" s="121"/>
      <c r="L18" s="91"/>
    </row>
    <row r="19" spans="1:12" ht="15.75" x14ac:dyDescent="0.25">
      <c r="A19" s="128">
        <v>2</v>
      </c>
      <c r="B19" s="57" t="s">
        <v>99</v>
      </c>
      <c r="C19" s="58">
        <f t="shared" ref="C19:J19" si="6">SUM(C20:C21)</f>
        <v>10</v>
      </c>
      <c r="D19" s="58">
        <f t="shared" si="6"/>
        <v>237</v>
      </c>
      <c r="E19" s="58">
        <f t="shared" si="6"/>
        <v>0</v>
      </c>
      <c r="F19" s="58">
        <f t="shared" si="6"/>
        <v>75.039999999999992</v>
      </c>
      <c r="G19" s="58">
        <f t="shared" si="6"/>
        <v>0</v>
      </c>
      <c r="H19" s="58">
        <f t="shared" si="6"/>
        <v>0</v>
      </c>
      <c r="I19" s="58">
        <f t="shared" si="6"/>
        <v>75.039999999999992</v>
      </c>
      <c r="J19" s="58">
        <f t="shared" si="6"/>
        <v>10</v>
      </c>
      <c r="K19" s="68"/>
      <c r="L19" s="20"/>
    </row>
    <row r="20" spans="1:12" x14ac:dyDescent="0.25">
      <c r="A20" s="129"/>
      <c r="B20" s="3" t="s">
        <v>24</v>
      </c>
      <c r="C20" s="22">
        <f>22-13</f>
        <v>9</v>
      </c>
      <c r="D20" s="22">
        <f>348-13-113</f>
        <v>222</v>
      </c>
      <c r="E20" s="23" t="s">
        <v>1</v>
      </c>
      <c r="F20" s="74">
        <f>102.23-3.62-29.79</f>
        <v>68.819999999999993</v>
      </c>
      <c r="G20" s="23" t="s">
        <v>1</v>
      </c>
      <c r="H20" s="23" t="s">
        <v>1</v>
      </c>
      <c r="I20" s="75">
        <f>SUM(F20:H20)</f>
        <v>68.819999999999993</v>
      </c>
      <c r="J20" s="26">
        <v>9</v>
      </c>
      <c r="K20" s="120" t="s">
        <v>103</v>
      </c>
      <c r="L20" s="92" t="s">
        <v>105</v>
      </c>
    </row>
    <row r="21" spans="1:12" x14ac:dyDescent="0.25">
      <c r="A21" s="130"/>
      <c r="B21" s="3" t="s">
        <v>15</v>
      </c>
      <c r="C21" s="22">
        <f>4-3</f>
        <v>1</v>
      </c>
      <c r="D21" s="22">
        <f>32-17</f>
        <v>15</v>
      </c>
      <c r="E21" s="23" t="s">
        <v>1</v>
      </c>
      <c r="F21" s="74">
        <f>11.78-5.56</f>
        <v>6.22</v>
      </c>
      <c r="G21" s="23" t="s">
        <v>1</v>
      </c>
      <c r="H21" s="23" t="s">
        <v>1</v>
      </c>
      <c r="I21" s="75">
        <f>SUM(F21:H21)</f>
        <v>6.22</v>
      </c>
      <c r="J21" s="26">
        <v>1</v>
      </c>
      <c r="K21" s="121"/>
      <c r="L21" s="93"/>
    </row>
    <row r="22" spans="1:12" ht="15.75" x14ac:dyDescent="0.25">
      <c r="A22" s="128">
        <v>3</v>
      </c>
      <c r="B22" s="57" t="s">
        <v>100</v>
      </c>
      <c r="C22" s="58">
        <f>SUM(C23:C25)</f>
        <v>52</v>
      </c>
      <c r="D22" s="58">
        <f t="shared" ref="D22:J22" si="7">SUM(D23:D25)</f>
        <v>1509</v>
      </c>
      <c r="E22" s="58">
        <f t="shared" si="7"/>
        <v>0</v>
      </c>
      <c r="F22" s="58">
        <f t="shared" si="7"/>
        <v>328.67400000000004</v>
      </c>
      <c r="G22" s="58">
        <f t="shared" si="7"/>
        <v>0</v>
      </c>
      <c r="H22" s="58">
        <f t="shared" si="7"/>
        <v>0</v>
      </c>
      <c r="I22" s="58">
        <f t="shared" si="7"/>
        <v>328.67400000000004</v>
      </c>
      <c r="J22" s="58">
        <f t="shared" si="7"/>
        <v>52</v>
      </c>
      <c r="K22" s="68"/>
      <c r="L22" s="20"/>
    </row>
    <row r="23" spans="1:12" x14ac:dyDescent="0.25">
      <c r="A23" s="129"/>
      <c r="B23" s="3" t="s">
        <v>7</v>
      </c>
      <c r="C23" s="22">
        <f>20-4</f>
        <v>16</v>
      </c>
      <c r="D23" s="22">
        <f>313-10-44</f>
        <v>259</v>
      </c>
      <c r="E23" s="23" t="s">
        <v>1</v>
      </c>
      <c r="F23" s="74">
        <f>46.56-1.24-8.02</f>
        <v>37.299999999999997</v>
      </c>
      <c r="G23" s="23" t="s">
        <v>1</v>
      </c>
      <c r="H23" s="23" t="s">
        <v>1</v>
      </c>
      <c r="I23" s="75">
        <f t="shared" si="5"/>
        <v>37.299999999999997</v>
      </c>
      <c r="J23" s="26">
        <v>16</v>
      </c>
      <c r="K23" s="120" t="s">
        <v>104</v>
      </c>
      <c r="L23" s="92" t="s">
        <v>106</v>
      </c>
    </row>
    <row r="24" spans="1:12" x14ac:dyDescent="0.25">
      <c r="A24" s="129"/>
      <c r="B24" s="3" t="s">
        <v>25</v>
      </c>
      <c r="C24" s="22">
        <f>13-1</f>
        <v>12</v>
      </c>
      <c r="D24" s="22">
        <f>141-5</f>
        <v>136</v>
      </c>
      <c r="E24" s="23" t="s">
        <v>1</v>
      </c>
      <c r="F24" s="74">
        <f>21.64-0.75</f>
        <v>20.89</v>
      </c>
      <c r="G24" s="23" t="s">
        <v>1</v>
      </c>
      <c r="H24" s="23" t="s">
        <v>1</v>
      </c>
      <c r="I24" s="75">
        <f t="shared" si="5"/>
        <v>20.89</v>
      </c>
      <c r="J24" s="26">
        <v>12</v>
      </c>
      <c r="K24" s="122"/>
      <c r="L24" s="94"/>
    </row>
    <row r="25" spans="1:12" x14ac:dyDescent="0.25">
      <c r="A25" s="130"/>
      <c r="B25" s="3" t="s">
        <v>20</v>
      </c>
      <c r="C25" s="22">
        <f>33-9</f>
        <v>24</v>
      </c>
      <c r="D25" s="22">
        <f>1721-34-573</f>
        <v>1114</v>
      </c>
      <c r="E25" s="23" t="s">
        <v>1</v>
      </c>
      <c r="F25" s="38">
        <f>425.9388-8.37-147.0848</f>
        <v>270.48400000000004</v>
      </c>
      <c r="G25" s="23" t="s">
        <v>1</v>
      </c>
      <c r="H25" s="23" t="s">
        <v>1</v>
      </c>
      <c r="I25" s="34">
        <f t="shared" si="5"/>
        <v>270.48400000000004</v>
      </c>
      <c r="J25" s="26">
        <v>24</v>
      </c>
      <c r="K25" s="122"/>
      <c r="L25" s="94"/>
    </row>
    <row r="26" spans="1:12" ht="15.75" x14ac:dyDescent="0.25">
      <c r="A26" s="124" t="s">
        <v>32</v>
      </c>
      <c r="B26" s="124"/>
      <c r="C26" s="27">
        <f t="shared" ref="C26:J26" si="8">C16+C19+C22</f>
        <v>66</v>
      </c>
      <c r="D26" s="27">
        <f t="shared" si="8"/>
        <v>1827</v>
      </c>
      <c r="E26" s="27">
        <f t="shared" si="8"/>
        <v>0</v>
      </c>
      <c r="F26" s="76">
        <f t="shared" si="8"/>
        <v>428.82400000000001</v>
      </c>
      <c r="G26" s="27">
        <f t="shared" si="8"/>
        <v>0</v>
      </c>
      <c r="H26" s="27">
        <f t="shared" si="8"/>
        <v>0</v>
      </c>
      <c r="I26" s="76">
        <f t="shared" si="8"/>
        <v>428.82400000000001</v>
      </c>
      <c r="J26" s="27">
        <f t="shared" si="8"/>
        <v>66</v>
      </c>
      <c r="K26" s="121"/>
      <c r="L26" s="93"/>
    </row>
    <row r="27" spans="1:12" ht="15.75" x14ac:dyDescent="0.25">
      <c r="A27" s="59" t="s">
        <v>95</v>
      </c>
      <c r="B27" s="60"/>
      <c r="C27" s="60"/>
      <c r="D27" s="60"/>
      <c r="E27" s="60"/>
      <c r="F27" s="60"/>
      <c r="G27" s="60"/>
      <c r="H27" s="60"/>
      <c r="I27" s="60"/>
      <c r="J27" s="60"/>
      <c r="K27" s="55"/>
      <c r="L27" s="56"/>
    </row>
    <row r="28" spans="1:12" ht="15.75" x14ac:dyDescent="0.25">
      <c r="A28" s="111">
        <v>1</v>
      </c>
      <c r="B28" s="62" t="s">
        <v>101</v>
      </c>
      <c r="C28" s="63">
        <f>SUM(C29:C32)</f>
        <v>9</v>
      </c>
      <c r="D28" s="63">
        <f t="shared" ref="D28:J28" si="9">SUM(D29:D32)</f>
        <v>0</v>
      </c>
      <c r="E28" s="63">
        <f t="shared" si="9"/>
        <v>9</v>
      </c>
      <c r="F28" s="63">
        <f t="shared" si="9"/>
        <v>0</v>
      </c>
      <c r="G28" s="63">
        <f t="shared" si="9"/>
        <v>888.45</v>
      </c>
      <c r="H28" s="63">
        <f t="shared" si="9"/>
        <v>0</v>
      </c>
      <c r="I28" s="63">
        <f t="shared" si="9"/>
        <v>888.45</v>
      </c>
      <c r="J28" s="63">
        <f t="shared" si="9"/>
        <v>9</v>
      </c>
      <c r="K28" s="17"/>
      <c r="L28" s="19"/>
    </row>
    <row r="29" spans="1:12" x14ac:dyDescent="0.25">
      <c r="A29" s="112"/>
      <c r="B29" s="10" t="s">
        <v>5</v>
      </c>
      <c r="C29" s="26">
        <v>1</v>
      </c>
      <c r="D29" s="23" t="s">
        <v>1</v>
      </c>
      <c r="E29" s="26">
        <v>1</v>
      </c>
      <c r="F29" s="23" t="s">
        <v>1</v>
      </c>
      <c r="G29" s="75">
        <v>100</v>
      </c>
      <c r="H29" s="23" t="s">
        <v>1</v>
      </c>
      <c r="I29" s="75">
        <f>SUM(F29:H29)</f>
        <v>100</v>
      </c>
      <c r="J29" s="26">
        <v>1</v>
      </c>
      <c r="K29" s="86" t="s">
        <v>110</v>
      </c>
      <c r="L29" s="96"/>
    </row>
    <row r="30" spans="1:12" x14ac:dyDescent="0.25">
      <c r="A30" s="112"/>
      <c r="B30" s="10" t="s">
        <v>6</v>
      </c>
      <c r="C30" s="26">
        <f>3+1</f>
        <v>4</v>
      </c>
      <c r="D30" s="23" t="s">
        <v>1</v>
      </c>
      <c r="E30" s="26">
        <f>3+1</f>
        <v>4</v>
      </c>
      <c r="F30" s="23" t="s">
        <v>1</v>
      </c>
      <c r="G30" s="75">
        <f>315+20</f>
        <v>335</v>
      </c>
      <c r="H30" s="23" t="s">
        <v>1</v>
      </c>
      <c r="I30" s="75">
        <f>SUM(F30:H30)</f>
        <v>335</v>
      </c>
      <c r="J30" s="26">
        <f>3+1</f>
        <v>4</v>
      </c>
      <c r="K30" s="95"/>
      <c r="L30" s="97"/>
    </row>
    <row r="31" spans="1:12" x14ac:dyDescent="0.25">
      <c r="A31" s="112"/>
      <c r="B31" s="10" t="s">
        <v>14</v>
      </c>
      <c r="C31" s="26">
        <v>1</v>
      </c>
      <c r="D31" s="23" t="s">
        <v>1</v>
      </c>
      <c r="E31" s="26">
        <v>1</v>
      </c>
      <c r="F31" s="23" t="s">
        <v>1</v>
      </c>
      <c r="G31" s="75">
        <v>203.45</v>
      </c>
      <c r="H31" s="23" t="s">
        <v>1</v>
      </c>
      <c r="I31" s="75">
        <f>SUM(F31:H31)</f>
        <v>203.45</v>
      </c>
      <c r="J31" s="26">
        <v>1</v>
      </c>
      <c r="K31" s="95"/>
      <c r="L31" s="97"/>
    </row>
    <row r="32" spans="1:12" x14ac:dyDescent="0.25">
      <c r="A32" s="113"/>
      <c r="B32" s="10" t="s">
        <v>17</v>
      </c>
      <c r="C32" s="26">
        <v>3</v>
      </c>
      <c r="D32" s="23" t="s">
        <v>1</v>
      </c>
      <c r="E32" s="26">
        <v>3</v>
      </c>
      <c r="F32" s="23" t="s">
        <v>1</v>
      </c>
      <c r="G32" s="75">
        <v>250</v>
      </c>
      <c r="H32" s="23" t="s">
        <v>1</v>
      </c>
      <c r="I32" s="75">
        <f>SUM(F32:H32)</f>
        <v>250</v>
      </c>
      <c r="J32" s="26">
        <v>3</v>
      </c>
      <c r="K32" s="87"/>
      <c r="L32" s="98"/>
    </row>
    <row r="33" spans="1:12" ht="15.75" x14ac:dyDescent="0.25">
      <c r="A33" s="111">
        <v>2</v>
      </c>
      <c r="B33" s="57" t="s">
        <v>99</v>
      </c>
      <c r="C33" s="58">
        <f>SUM(C34:C38)</f>
        <v>8</v>
      </c>
      <c r="D33" s="58">
        <f t="shared" ref="D33:J33" si="10">SUM(D34:D38)</f>
        <v>0</v>
      </c>
      <c r="E33" s="58">
        <f t="shared" si="10"/>
        <v>8</v>
      </c>
      <c r="F33" s="58">
        <f t="shared" si="10"/>
        <v>0</v>
      </c>
      <c r="G33" s="77">
        <f t="shared" si="10"/>
        <v>551.28</v>
      </c>
      <c r="H33" s="58">
        <f t="shared" si="10"/>
        <v>0</v>
      </c>
      <c r="I33" s="77">
        <f t="shared" si="10"/>
        <v>551.28</v>
      </c>
      <c r="J33" s="58">
        <f t="shared" si="10"/>
        <v>10</v>
      </c>
      <c r="K33" s="15"/>
      <c r="L33" s="21"/>
    </row>
    <row r="34" spans="1:12" x14ac:dyDescent="0.25">
      <c r="A34" s="112"/>
      <c r="B34" s="10" t="s">
        <v>3</v>
      </c>
      <c r="C34" s="26">
        <v>1</v>
      </c>
      <c r="D34" s="23" t="s">
        <v>1</v>
      </c>
      <c r="E34" s="26">
        <v>1</v>
      </c>
      <c r="F34" s="23" t="s">
        <v>1</v>
      </c>
      <c r="G34" s="75">
        <v>58</v>
      </c>
      <c r="H34" s="23" t="s">
        <v>1</v>
      </c>
      <c r="I34" s="75">
        <f>SUM(F34:H34)</f>
        <v>58</v>
      </c>
      <c r="J34" s="26">
        <v>1</v>
      </c>
      <c r="K34" s="86" t="s">
        <v>108</v>
      </c>
      <c r="L34" s="96"/>
    </row>
    <row r="35" spans="1:12" x14ac:dyDescent="0.25">
      <c r="A35" s="112"/>
      <c r="B35" s="10" t="s">
        <v>11</v>
      </c>
      <c r="C35" s="26">
        <v>1</v>
      </c>
      <c r="D35" s="23" t="s">
        <v>1</v>
      </c>
      <c r="E35" s="26">
        <v>1</v>
      </c>
      <c r="F35" s="23" t="s">
        <v>1</v>
      </c>
      <c r="G35" s="75">
        <v>20</v>
      </c>
      <c r="H35" s="23" t="s">
        <v>1</v>
      </c>
      <c r="I35" s="75">
        <f>SUM(F35:H35)</f>
        <v>20</v>
      </c>
      <c r="J35" s="26">
        <v>1</v>
      </c>
      <c r="K35" s="95"/>
      <c r="L35" s="97"/>
    </row>
    <row r="36" spans="1:12" x14ac:dyDescent="0.25">
      <c r="A36" s="112"/>
      <c r="B36" s="10" t="s">
        <v>9</v>
      </c>
      <c r="C36" s="26">
        <v>3</v>
      </c>
      <c r="D36" s="23" t="s">
        <v>1</v>
      </c>
      <c r="E36" s="26">
        <v>3</v>
      </c>
      <c r="F36" s="23" t="s">
        <v>1</v>
      </c>
      <c r="G36" s="75">
        <v>314.27999999999997</v>
      </c>
      <c r="H36" s="23" t="s">
        <v>1</v>
      </c>
      <c r="I36" s="75">
        <f>SUM(F36:H36)</f>
        <v>314.27999999999997</v>
      </c>
      <c r="J36" s="26">
        <v>5</v>
      </c>
      <c r="K36" s="95"/>
      <c r="L36" s="97"/>
    </row>
    <row r="37" spans="1:12" x14ac:dyDescent="0.25">
      <c r="A37" s="112"/>
      <c r="B37" s="10" t="s">
        <v>15</v>
      </c>
      <c r="C37" s="26">
        <v>1</v>
      </c>
      <c r="D37" s="23" t="s">
        <v>1</v>
      </c>
      <c r="E37" s="26">
        <v>1</v>
      </c>
      <c r="F37" s="23" t="s">
        <v>1</v>
      </c>
      <c r="G37" s="75">
        <v>39</v>
      </c>
      <c r="H37" s="23" t="s">
        <v>1</v>
      </c>
      <c r="I37" s="75">
        <f>SUM(F37:H37)</f>
        <v>39</v>
      </c>
      <c r="J37" s="26">
        <v>1</v>
      </c>
      <c r="K37" s="95"/>
      <c r="L37" s="97"/>
    </row>
    <row r="38" spans="1:12" x14ac:dyDescent="0.25">
      <c r="A38" s="113"/>
      <c r="B38" s="10" t="s">
        <v>19</v>
      </c>
      <c r="C38" s="26">
        <f>1+1</f>
        <v>2</v>
      </c>
      <c r="D38" s="23" t="s">
        <v>1</v>
      </c>
      <c r="E38" s="26">
        <f>1+1</f>
        <v>2</v>
      </c>
      <c r="F38" s="23" t="s">
        <v>1</v>
      </c>
      <c r="G38" s="75">
        <f>100+20</f>
        <v>120</v>
      </c>
      <c r="H38" s="23" t="s">
        <v>1</v>
      </c>
      <c r="I38" s="75">
        <f>SUM(F38:H38)</f>
        <v>120</v>
      </c>
      <c r="J38" s="26">
        <f>1+1</f>
        <v>2</v>
      </c>
      <c r="K38" s="87"/>
      <c r="L38" s="98"/>
    </row>
    <row r="39" spans="1:12" ht="15.75" x14ac:dyDescent="0.25">
      <c r="A39" s="125" t="s">
        <v>32</v>
      </c>
      <c r="B39" s="126"/>
      <c r="C39" s="31">
        <f>C28+C33</f>
        <v>17</v>
      </c>
      <c r="D39" s="31">
        <f t="shared" ref="D39:J39" si="11">D28+D33</f>
        <v>0</v>
      </c>
      <c r="E39" s="31">
        <f t="shared" si="11"/>
        <v>17</v>
      </c>
      <c r="F39" s="31">
        <f t="shared" si="11"/>
        <v>0</v>
      </c>
      <c r="G39" s="31">
        <f t="shared" si="11"/>
        <v>1439.73</v>
      </c>
      <c r="H39" s="31">
        <f t="shared" si="11"/>
        <v>0</v>
      </c>
      <c r="I39" s="31">
        <f t="shared" si="11"/>
        <v>1439.73</v>
      </c>
      <c r="J39" s="31">
        <f t="shared" si="11"/>
        <v>19</v>
      </c>
      <c r="K39" s="16"/>
      <c r="L39" s="19"/>
    </row>
    <row r="40" spans="1:12" ht="15.75" x14ac:dyDescent="0.25">
      <c r="A40" s="59" t="s">
        <v>96</v>
      </c>
      <c r="B40" s="60"/>
      <c r="C40" s="60"/>
      <c r="D40" s="60"/>
      <c r="E40" s="60"/>
      <c r="F40" s="60"/>
      <c r="G40" s="60"/>
      <c r="H40" s="60"/>
      <c r="I40" s="60"/>
      <c r="J40" s="60"/>
      <c r="K40" s="55"/>
      <c r="L40" s="56"/>
    </row>
    <row r="41" spans="1:12" ht="15.75" x14ac:dyDescent="0.25">
      <c r="A41" s="111">
        <v>1</v>
      </c>
      <c r="B41" s="64" t="s">
        <v>101</v>
      </c>
      <c r="C41" s="63">
        <f>SUM(C42)</f>
        <v>1</v>
      </c>
      <c r="D41" s="63">
        <f t="shared" ref="D41:J41" si="12">SUM(D42)</f>
        <v>0</v>
      </c>
      <c r="E41" s="63">
        <f t="shared" si="12"/>
        <v>0</v>
      </c>
      <c r="F41" s="63">
        <f t="shared" si="12"/>
        <v>0</v>
      </c>
      <c r="G41" s="63">
        <f t="shared" si="12"/>
        <v>0</v>
      </c>
      <c r="H41" s="63">
        <f t="shared" si="12"/>
        <v>4.5</v>
      </c>
      <c r="I41" s="63">
        <f t="shared" si="12"/>
        <v>4.5</v>
      </c>
      <c r="J41" s="63">
        <f t="shared" si="12"/>
        <v>1</v>
      </c>
      <c r="K41" s="18"/>
      <c r="L41" s="19"/>
    </row>
    <row r="42" spans="1:12" ht="51.75" x14ac:dyDescent="0.25">
      <c r="A42" s="113"/>
      <c r="B42" s="11" t="s">
        <v>5</v>
      </c>
      <c r="C42" s="26">
        <v>1</v>
      </c>
      <c r="D42" s="23" t="s">
        <v>1</v>
      </c>
      <c r="E42" s="23" t="s">
        <v>1</v>
      </c>
      <c r="F42" s="23" t="s">
        <v>1</v>
      </c>
      <c r="G42" s="23" t="s">
        <v>1</v>
      </c>
      <c r="H42" s="75">
        <f>1+3.5</f>
        <v>4.5</v>
      </c>
      <c r="I42" s="75">
        <f t="shared" ref="I42:I48" si="13">SUM(F42:H42)</f>
        <v>4.5</v>
      </c>
      <c r="J42" s="26">
        <v>1</v>
      </c>
      <c r="K42" s="18" t="s">
        <v>116</v>
      </c>
      <c r="L42" s="19"/>
    </row>
    <row r="43" spans="1:12" ht="15.75" x14ac:dyDescent="0.25">
      <c r="A43" s="111">
        <v>2</v>
      </c>
      <c r="B43" s="64" t="s">
        <v>99</v>
      </c>
      <c r="C43" s="63">
        <f>SUM(C44:C46)</f>
        <v>17</v>
      </c>
      <c r="D43" s="63">
        <f t="shared" ref="D43:J43" si="14">SUM(D44:D46)</f>
        <v>0</v>
      </c>
      <c r="E43" s="63">
        <f t="shared" si="14"/>
        <v>0</v>
      </c>
      <c r="F43" s="63">
        <f t="shared" si="14"/>
        <v>0</v>
      </c>
      <c r="G43" s="63">
        <f t="shared" si="14"/>
        <v>0</v>
      </c>
      <c r="H43" s="78">
        <f t="shared" si="14"/>
        <v>50.1</v>
      </c>
      <c r="I43" s="78">
        <f t="shared" si="14"/>
        <v>50.1</v>
      </c>
      <c r="J43" s="63">
        <f t="shared" si="14"/>
        <v>12</v>
      </c>
      <c r="K43" s="18"/>
      <c r="L43" s="19"/>
    </row>
    <row r="44" spans="1:12" x14ac:dyDescent="0.25">
      <c r="A44" s="112"/>
      <c r="B44" s="11" t="s">
        <v>3</v>
      </c>
      <c r="C44" s="26">
        <v>2</v>
      </c>
      <c r="D44" s="23" t="s">
        <v>1</v>
      </c>
      <c r="E44" s="23" t="s">
        <v>1</v>
      </c>
      <c r="F44" s="23" t="s">
        <v>1</v>
      </c>
      <c r="G44" s="23" t="s">
        <v>1</v>
      </c>
      <c r="H44" s="75">
        <v>3.7</v>
      </c>
      <c r="I44" s="75">
        <f>SUM(F44:H44)</f>
        <v>3.7</v>
      </c>
      <c r="J44" s="26">
        <v>2</v>
      </c>
      <c r="K44" s="86" t="s">
        <v>114</v>
      </c>
      <c r="L44" s="96"/>
    </row>
    <row r="45" spans="1:12" x14ac:dyDescent="0.25">
      <c r="A45" s="112"/>
      <c r="B45" s="11" t="s">
        <v>9</v>
      </c>
      <c r="C45" s="26">
        <v>3</v>
      </c>
      <c r="D45" s="23" t="s">
        <v>1</v>
      </c>
      <c r="E45" s="23" t="s">
        <v>1</v>
      </c>
      <c r="F45" s="23" t="s">
        <v>1</v>
      </c>
      <c r="G45" s="23" t="s">
        <v>1</v>
      </c>
      <c r="H45" s="75">
        <v>2.9</v>
      </c>
      <c r="I45" s="75">
        <f t="shared" si="13"/>
        <v>2.9</v>
      </c>
      <c r="J45" s="26">
        <v>3</v>
      </c>
      <c r="K45" s="95"/>
      <c r="L45" s="97"/>
    </row>
    <row r="46" spans="1:12" ht="51.75" customHeight="1" x14ac:dyDescent="0.25">
      <c r="A46" s="113"/>
      <c r="B46" s="11" t="s">
        <v>19</v>
      </c>
      <c r="C46" s="26">
        <f>5+3+3+1</f>
        <v>12</v>
      </c>
      <c r="D46" s="23" t="s">
        <v>1</v>
      </c>
      <c r="E46" s="23" t="s">
        <v>1</v>
      </c>
      <c r="F46" s="23" t="s">
        <v>1</v>
      </c>
      <c r="G46" s="23" t="s">
        <v>1</v>
      </c>
      <c r="H46" s="75">
        <f>5+4+6+8+1+3.9+15.6</f>
        <v>43.5</v>
      </c>
      <c r="I46" s="75">
        <f t="shared" si="13"/>
        <v>43.5</v>
      </c>
      <c r="J46" s="26">
        <f>2+2+2+1</f>
        <v>7</v>
      </c>
      <c r="K46" s="87"/>
      <c r="L46" s="98"/>
    </row>
    <row r="47" spans="1:12" ht="15.75" x14ac:dyDescent="0.25">
      <c r="A47" s="111">
        <v>3</v>
      </c>
      <c r="B47" s="64" t="s">
        <v>100</v>
      </c>
      <c r="C47" s="63">
        <f>SUM(C48)</f>
        <v>5</v>
      </c>
      <c r="D47" s="63">
        <f t="shared" ref="D47:J47" si="15">SUM(D48)</f>
        <v>0</v>
      </c>
      <c r="E47" s="63">
        <f t="shared" si="15"/>
        <v>0</v>
      </c>
      <c r="F47" s="63">
        <f t="shared" si="15"/>
        <v>0</v>
      </c>
      <c r="G47" s="63">
        <f t="shared" si="15"/>
        <v>0</v>
      </c>
      <c r="H47" s="78">
        <f t="shared" si="15"/>
        <v>63</v>
      </c>
      <c r="I47" s="78">
        <f t="shared" si="15"/>
        <v>63</v>
      </c>
      <c r="J47" s="63">
        <f t="shared" si="15"/>
        <v>5</v>
      </c>
      <c r="K47" s="17"/>
      <c r="L47" s="19"/>
    </row>
    <row r="48" spans="1:12" ht="76.5" x14ac:dyDescent="0.25">
      <c r="A48" s="113"/>
      <c r="B48" s="11" t="s">
        <v>20</v>
      </c>
      <c r="C48" s="26">
        <f>2+3</f>
        <v>5</v>
      </c>
      <c r="D48" s="23" t="s">
        <v>1</v>
      </c>
      <c r="E48" s="23" t="s">
        <v>1</v>
      </c>
      <c r="F48" s="23" t="s">
        <v>1</v>
      </c>
      <c r="G48" s="23" t="s">
        <v>1</v>
      </c>
      <c r="H48" s="75">
        <f>5+15+17+26</f>
        <v>63</v>
      </c>
      <c r="I48" s="75">
        <f t="shared" si="13"/>
        <v>63</v>
      </c>
      <c r="J48" s="26">
        <f>2+3</f>
        <v>5</v>
      </c>
      <c r="K48" s="17" t="s">
        <v>111</v>
      </c>
      <c r="L48" s="19"/>
    </row>
    <row r="49" spans="1:12" ht="15.75" x14ac:dyDescent="0.25">
      <c r="A49" s="125" t="s">
        <v>32</v>
      </c>
      <c r="B49" s="126"/>
      <c r="C49" s="31">
        <f>C41+C43+C47</f>
        <v>23</v>
      </c>
      <c r="D49" s="31">
        <f t="shared" ref="D49:J49" si="16">D41+D43+D47</f>
        <v>0</v>
      </c>
      <c r="E49" s="31">
        <f t="shared" si="16"/>
        <v>0</v>
      </c>
      <c r="F49" s="31">
        <f t="shared" si="16"/>
        <v>0</v>
      </c>
      <c r="G49" s="31">
        <f t="shared" si="16"/>
        <v>0</v>
      </c>
      <c r="H49" s="79">
        <f t="shared" si="16"/>
        <v>117.6</v>
      </c>
      <c r="I49" s="79">
        <f t="shared" si="16"/>
        <v>117.6</v>
      </c>
      <c r="J49" s="31">
        <f t="shared" si="16"/>
        <v>18</v>
      </c>
      <c r="K49" s="16"/>
      <c r="L49" s="19"/>
    </row>
    <row r="50" spans="1:12" ht="15" customHeight="1" x14ac:dyDescent="0.25">
      <c r="A50" s="61" t="s">
        <v>97</v>
      </c>
      <c r="B50" s="65"/>
      <c r="C50" s="65"/>
      <c r="D50" s="65"/>
      <c r="E50" s="65"/>
      <c r="F50" s="65"/>
      <c r="G50" s="65"/>
      <c r="H50" s="65"/>
      <c r="I50" s="65"/>
      <c r="J50" s="65"/>
      <c r="K50" s="66"/>
      <c r="L50" s="56"/>
    </row>
    <row r="51" spans="1:12" ht="15" customHeight="1" x14ac:dyDescent="0.25">
      <c r="A51" s="111">
        <v>1</v>
      </c>
      <c r="B51" s="57" t="s">
        <v>98</v>
      </c>
      <c r="C51" s="58">
        <f>SUM(C52:C53)</f>
        <v>2</v>
      </c>
      <c r="D51" s="58">
        <f t="shared" ref="D51:J51" si="17">SUM(D52:D53)</f>
        <v>0</v>
      </c>
      <c r="E51" s="58">
        <f t="shared" si="17"/>
        <v>1</v>
      </c>
      <c r="F51" s="58">
        <f t="shared" si="17"/>
        <v>0</v>
      </c>
      <c r="G51" s="77">
        <f t="shared" si="17"/>
        <v>30</v>
      </c>
      <c r="H51" s="58">
        <f t="shared" si="17"/>
        <v>0.01</v>
      </c>
      <c r="I51" s="58">
        <f t="shared" si="17"/>
        <v>30.01</v>
      </c>
      <c r="J51" s="58">
        <f t="shared" si="17"/>
        <v>2</v>
      </c>
      <c r="K51" s="69"/>
      <c r="L51" s="70"/>
    </row>
    <row r="52" spans="1:12" x14ac:dyDescent="0.25">
      <c r="A52" s="112"/>
      <c r="B52" s="2" t="s">
        <v>0</v>
      </c>
      <c r="C52" s="22">
        <v>1</v>
      </c>
      <c r="D52" s="23" t="s">
        <v>1</v>
      </c>
      <c r="E52" s="23" t="s">
        <v>1</v>
      </c>
      <c r="F52" s="23" t="s">
        <v>1</v>
      </c>
      <c r="G52" s="23" t="s">
        <v>1</v>
      </c>
      <c r="H52" s="74">
        <v>0.01</v>
      </c>
      <c r="I52" s="80">
        <f>SUM(F52:H52)</f>
        <v>0.01</v>
      </c>
      <c r="J52" s="26">
        <v>1</v>
      </c>
      <c r="K52" s="86" t="s">
        <v>113</v>
      </c>
      <c r="L52" s="96"/>
    </row>
    <row r="53" spans="1:12" x14ac:dyDescent="0.25">
      <c r="A53" s="113"/>
      <c r="B53" s="2" t="s">
        <v>8</v>
      </c>
      <c r="C53" s="22">
        <v>1</v>
      </c>
      <c r="D53" s="23" t="s">
        <v>1</v>
      </c>
      <c r="E53" s="22">
        <v>1</v>
      </c>
      <c r="F53" s="23" t="s">
        <v>1</v>
      </c>
      <c r="G53" s="74">
        <v>30</v>
      </c>
      <c r="H53" s="23" t="s">
        <v>1</v>
      </c>
      <c r="I53" s="80">
        <f>SUM(F53:H53)</f>
        <v>30</v>
      </c>
      <c r="J53" s="26">
        <v>1</v>
      </c>
      <c r="K53" s="87"/>
      <c r="L53" s="98"/>
    </row>
    <row r="54" spans="1:12" ht="15.75" x14ac:dyDescent="0.25">
      <c r="A54" s="111">
        <v>2</v>
      </c>
      <c r="B54" s="62" t="s">
        <v>101</v>
      </c>
      <c r="C54" s="63">
        <f>SUM(C55:C58)</f>
        <v>16</v>
      </c>
      <c r="D54" s="63">
        <f t="shared" ref="D54:J54" si="18">SUM(D55:D58)</f>
        <v>0</v>
      </c>
      <c r="E54" s="63">
        <f t="shared" si="18"/>
        <v>0</v>
      </c>
      <c r="F54" s="63">
        <f t="shared" si="18"/>
        <v>0</v>
      </c>
      <c r="G54" s="63">
        <f t="shared" si="18"/>
        <v>0</v>
      </c>
      <c r="H54" s="63">
        <f t="shared" si="18"/>
        <v>16.05</v>
      </c>
      <c r="I54" s="63">
        <f t="shared" si="18"/>
        <v>16.05</v>
      </c>
      <c r="J54" s="63">
        <f t="shared" si="18"/>
        <v>17</v>
      </c>
      <c r="K54" s="71"/>
      <c r="L54" s="72"/>
    </row>
    <row r="55" spans="1:12" x14ac:dyDescent="0.25">
      <c r="A55" s="112"/>
      <c r="B55" s="4" t="s">
        <v>5</v>
      </c>
      <c r="C55" s="40">
        <v>2</v>
      </c>
      <c r="D55" s="23" t="s">
        <v>1</v>
      </c>
      <c r="E55" s="23" t="s">
        <v>1</v>
      </c>
      <c r="F55" s="23" t="s">
        <v>1</v>
      </c>
      <c r="G55" s="23" t="s">
        <v>1</v>
      </c>
      <c r="H55" s="81">
        <v>0.75</v>
      </c>
      <c r="I55" s="82">
        <f>SUM(F55:H55)</f>
        <v>0.75</v>
      </c>
      <c r="J55" s="26">
        <v>2</v>
      </c>
      <c r="K55" s="86" t="s">
        <v>107</v>
      </c>
      <c r="L55" s="96"/>
    </row>
    <row r="56" spans="1:12" x14ac:dyDescent="0.25">
      <c r="A56" s="112"/>
      <c r="B56" s="2" t="s">
        <v>6</v>
      </c>
      <c r="C56" s="22">
        <v>5</v>
      </c>
      <c r="D56" s="23" t="s">
        <v>1</v>
      </c>
      <c r="E56" s="23" t="s">
        <v>1</v>
      </c>
      <c r="F56" s="23" t="s">
        <v>1</v>
      </c>
      <c r="G56" s="23" t="s">
        <v>1</v>
      </c>
      <c r="H56" s="83">
        <v>4.8</v>
      </c>
      <c r="I56" s="80">
        <f>SUM(F56:H56)</f>
        <v>4.8</v>
      </c>
      <c r="J56" s="26">
        <v>6</v>
      </c>
      <c r="K56" s="95"/>
      <c r="L56" s="97"/>
    </row>
    <row r="57" spans="1:12" x14ac:dyDescent="0.25">
      <c r="A57" s="112"/>
      <c r="B57" s="2" t="s">
        <v>14</v>
      </c>
      <c r="C57" s="22">
        <v>3</v>
      </c>
      <c r="D57" s="23" t="s">
        <v>1</v>
      </c>
      <c r="E57" s="23" t="s">
        <v>1</v>
      </c>
      <c r="F57" s="23" t="s">
        <v>1</v>
      </c>
      <c r="G57" s="23" t="s">
        <v>1</v>
      </c>
      <c r="H57" s="83">
        <v>2.5</v>
      </c>
      <c r="I57" s="80">
        <f>SUM(F57:H57)</f>
        <v>2.5</v>
      </c>
      <c r="J57" s="26">
        <v>3</v>
      </c>
      <c r="K57" s="95"/>
      <c r="L57" s="97"/>
    </row>
    <row r="58" spans="1:12" x14ac:dyDescent="0.25">
      <c r="A58" s="113"/>
      <c r="B58" s="3" t="s">
        <v>17</v>
      </c>
      <c r="C58" s="22">
        <v>6</v>
      </c>
      <c r="D58" s="23" t="s">
        <v>1</v>
      </c>
      <c r="E58" s="23" t="s">
        <v>1</v>
      </c>
      <c r="F58" s="23" t="s">
        <v>1</v>
      </c>
      <c r="G58" s="23" t="s">
        <v>1</v>
      </c>
      <c r="H58" s="74">
        <v>8</v>
      </c>
      <c r="I58" s="80">
        <f>SUM(F58:H58)</f>
        <v>8</v>
      </c>
      <c r="J58" s="26">
        <v>6</v>
      </c>
      <c r="K58" s="87"/>
      <c r="L58" s="98"/>
    </row>
    <row r="59" spans="1:12" ht="15.75" x14ac:dyDescent="0.25">
      <c r="A59" s="111">
        <v>3</v>
      </c>
      <c r="B59" s="57" t="s">
        <v>99</v>
      </c>
      <c r="C59" s="58">
        <f>SUM(C60:C66)</f>
        <v>22</v>
      </c>
      <c r="D59" s="58">
        <f t="shared" ref="D59:I59" si="19">SUM(D60:D66)</f>
        <v>0</v>
      </c>
      <c r="E59" s="58">
        <f t="shared" si="19"/>
        <v>2</v>
      </c>
      <c r="F59" s="58">
        <f t="shared" si="19"/>
        <v>0</v>
      </c>
      <c r="G59" s="58">
        <f t="shared" si="19"/>
        <v>32.879999999999995</v>
      </c>
      <c r="H59" s="58">
        <f t="shared" si="19"/>
        <v>41.692999999999998</v>
      </c>
      <c r="I59" s="58">
        <f t="shared" si="19"/>
        <v>74.572999999999993</v>
      </c>
      <c r="J59" s="58">
        <f>SUM(J60:J66)</f>
        <v>27</v>
      </c>
      <c r="K59" s="73"/>
      <c r="L59" s="72"/>
    </row>
    <row r="60" spans="1:12" ht="15" customHeight="1" x14ac:dyDescent="0.25">
      <c r="A60" s="112"/>
      <c r="B60" s="4" t="s">
        <v>3</v>
      </c>
      <c r="C60" s="40">
        <v>2</v>
      </c>
      <c r="D60" s="23" t="s">
        <v>1</v>
      </c>
      <c r="E60" s="23" t="s">
        <v>1</v>
      </c>
      <c r="F60" s="23" t="s">
        <v>1</v>
      </c>
      <c r="G60" s="23" t="s">
        <v>1</v>
      </c>
      <c r="H60" s="81">
        <f>4-2</f>
        <v>2</v>
      </c>
      <c r="I60" s="82">
        <f t="shared" ref="I60:I66" si="20">SUM(F60:H60)</f>
        <v>2</v>
      </c>
      <c r="J60" s="26">
        <v>2</v>
      </c>
      <c r="K60" s="86" t="s">
        <v>112</v>
      </c>
      <c r="L60" s="96"/>
    </row>
    <row r="61" spans="1:12" x14ac:dyDescent="0.25">
      <c r="A61" s="112"/>
      <c r="B61" s="2" t="s">
        <v>11</v>
      </c>
      <c r="C61" s="23" t="s">
        <v>1</v>
      </c>
      <c r="D61" s="23" t="s">
        <v>1</v>
      </c>
      <c r="E61" s="23" t="s">
        <v>1</v>
      </c>
      <c r="F61" s="23" t="s">
        <v>1</v>
      </c>
      <c r="G61" s="23" t="s">
        <v>1</v>
      </c>
      <c r="H61" s="83">
        <v>3</v>
      </c>
      <c r="I61" s="80">
        <f t="shared" si="20"/>
        <v>3</v>
      </c>
      <c r="J61" s="26">
        <v>1</v>
      </c>
      <c r="K61" s="95"/>
      <c r="L61" s="97"/>
    </row>
    <row r="62" spans="1:12" x14ac:dyDescent="0.25">
      <c r="A62" s="112"/>
      <c r="B62" s="2" t="s">
        <v>9</v>
      </c>
      <c r="C62" s="22">
        <f>1+1</f>
        <v>2</v>
      </c>
      <c r="D62" s="23" t="s">
        <v>1</v>
      </c>
      <c r="E62" s="23">
        <v>1</v>
      </c>
      <c r="F62" s="23" t="s">
        <v>1</v>
      </c>
      <c r="G62" s="74">
        <v>20.88</v>
      </c>
      <c r="H62" s="83">
        <v>2.25</v>
      </c>
      <c r="I62" s="80">
        <f t="shared" si="20"/>
        <v>23.13</v>
      </c>
      <c r="J62" s="26">
        <f>2+1</f>
        <v>3</v>
      </c>
      <c r="K62" s="95"/>
      <c r="L62" s="97"/>
    </row>
    <row r="63" spans="1:12" x14ac:dyDescent="0.25">
      <c r="A63" s="112"/>
      <c r="B63" s="2" t="s">
        <v>13</v>
      </c>
      <c r="C63" s="22">
        <v>1</v>
      </c>
      <c r="D63" s="23" t="s">
        <v>1</v>
      </c>
      <c r="E63" s="23" t="s">
        <v>1</v>
      </c>
      <c r="F63" s="23" t="s">
        <v>1</v>
      </c>
      <c r="G63" s="23" t="s">
        <v>1</v>
      </c>
      <c r="H63" s="83">
        <v>1.2</v>
      </c>
      <c r="I63" s="80">
        <f t="shared" si="20"/>
        <v>1.2</v>
      </c>
      <c r="J63" s="26">
        <v>2</v>
      </c>
      <c r="K63" s="95"/>
      <c r="L63" s="97"/>
    </row>
    <row r="64" spans="1:12" x14ac:dyDescent="0.25">
      <c r="A64" s="112"/>
      <c r="B64" s="2" t="s">
        <v>15</v>
      </c>
      <c r="C64" s="22">
        <v>3</v>
      </c>
      <c r="D64" s="23" t="s">
        <v>1</v>
      </c>
      <c r="E64" s="23" t="s">
        <v>1</v>
      </c>
      <c r="F64" s="23" t="s">
        <v>1</v>
      </c>
      <c r="G64" s="23" t="s">
        <v>1</v>
      </c>
      <c r="H64" s="74">
        <v>3.31</v>
      </c>
      <c r="I64" s="80">
        <f t="shared" si="20"/>
        <v>3.31</v>
      </c>
      <c r="J64" s="26">
        <v>4</v>
      </c>
      <c r="K64" s="95"/>
      <c r="L64" s="97"/>
    </row>
    <row r="65" spans="1:12" x14ac:dyDescent="0.25">
      <c r="A65" s="112"/>
      <c r="B65" s="3" t="s">
        <v>19</v>
      </c>
      <c r="C65" s="22">
        <f>13</f>
        <v>13</v>
      </c>
      <c r="D65" s="23" t="s">
        <v>1</v>
      </c>
      <c r="E65" s="23">
        <f>1</f>
        <v>1</v>
      </c>
      <c r="F65" s="23" t="s">
        <v>1</v>
      </c>
      <c r="G65" s="74">
        <f>12</f>
        <v>12</v>
      </c>
      <c r="H65" s="74">
        <f>27.43</f>
        <v>27.43</v>
      </c>
      <c r="I65" s="80">
        <f t="shared" si="20"/>
        <v>39.43</v>
      </c>
      <c r="J65" s="26">
        <v>13</v>
      </c>
      <c r="K65" s="95"/>
      <c r="L65" s="97"/>
    </row>
    <row r="66" spans="1:12" x14ac:dyDescent="0.25">
      <c r="A66" s="113"/>
      <c r="B66" s="3" t="s">
        <v>22</v>
      </c>
      <c r="C66" s="22">
        <v>1</v>
      </c>
      <c r="D66" s="23" t="s">
        <v>1</v>
      </c>
      <c r="E66" s="23" t="s">
        <v>1</v>
      </c>
      <c r="F66" s="23" t="s">
        <v>1</v>
      </c>
      <c r="G66" s="23" t="s">
        <v>1</v>
      </c>
      <c r="H66" s="43">
        <v>2.5030000000000001</v>
      </c>
      <c r="I66" s="39">
        <f t="shared" si="20"/>
        <v>2.5030000000000001</v>
      </c>
      <c r="J66" s="26">
        <v>2</v>
      </c>
      <c r="K66" s="87"/>
      <c r="L66" s="98"/>
    </row>
    <row r="67" spans="1:12" ht="15.75" x14ac:dyDescent="0.25">
      <c r="A67" s="111">
        <v>4</v>
      </c>
      <c r="B67" s="67" t="s">
        <v>100</v>
      </c>
      <c r="C67" s="58">
        <f>SUM(C68:C69)</f>
        <v>8</v>
      </c>
      <c r="D67" s="58">
        <f t="shared" ref="D67:J67" si="21">SUM(D68:D69)</f>
        <v>0</v>
      </c>
      <c r="E67" s="58">
        <f t="shared" si="21"/>
        <v>0</v>
      </c>
      <c r="F67" s="58">
        <f t="shared" si="21"/>
        <v>5.52</v>
      </c>
      <c r="G67" s="58">
        <f t="shared" si="21"/>
        <v>0</v>
      </c>
      <c r="H67" s="77">
        <f t="shared" si="21"/>
        <v>25.2</v>
      </c>
      <c r="I67" s="77">
        <f t="shared" si="21"/>
        <v>30.72</v>
      </c>
      <c r="J67" s="58">
        <f t="shared" si="21"/>
        <v>13</v>
      </c>
      <c r="K67" s="73"/>
      <c r="L67" s="72"/>
    </row>
    <row r="68" spans="1:12" ht="41.25" customHeight="1" x14ac:dyDescent="0.25">
      <c r="A68" s="112"/>
      <c r="B68" s="2" t="s">
        <v>7</v>
      </c>
      <c r="C68" s="22">
        <f>4+1</f>
        <v>5</v>
      </c>
      <c r="D68" s="23" t="s">
        <v>1</v>
      </c>
      <c r="E68" s="23" t="s">
        <v>1</v>
      </c>
      <c r="F68" s="23" t="s">
        <v>1</v>
      </c>
      <c r="G68" s="23" t="s">
        <v>1</v>
      </c>
      <c r="H68" s="83">
        <f>8+7</f>
        <v>15</v>
      </c>
      <c r="I68" s="80">
        <f>SUM(F68:H68)</f>
        <v>15</v>
      </c>
      <c r="J68" s="26">
        <f>5+3</f>
        <v>8</v>
      </c>
      <c r="K68" s="86" t="s">
        <v>115</v>
      </c>
      <c r="L68" s="88"/>
    </row>
    <row r="69" spans="1:12" ht="41.25" customHeight="1" x14ac:dyDescent="0.25">
      <c r="A69" s="113"/>
      <c r="B69" s="3" t="s">
        <v>20</v>
      </c>
      <c r="C69" s="22">
        <f>2+1</f>
        <v>3</v>
      </c>
      <c r="D69" s="23" t="s">
        <v>1</v>
      </c>
      <c r="E69" s="23" t="s">
        <v>1</v>
      </c>
      <c r="F69" s="74">
        <f>2.6+2.92</f>
        <v>5.52</v>
      </c>
      <c r="G69" s="23" t="s">
        <v>1</v>
      </c>
      <c r="H69" s="74">
        <f>7+3.2</f>
        <v>10.199999999999999</v>
      </c>
      <c r="I69" s="80">
        <f>SUM(F69:H69)</f>
        <v>15.719999999999999</v>
      </c>
      <c r="J69" s="26">
        <f>3+1+1</f>
        <v>5</v>
      </c>
      <c r="K69" s="87"/>
      <c r="L69" s="89"/>
    </row>
    <row r="70" spans="1:12" ht="15.75" x14ac:dyDescent="0.25">
      <c r="A70" s="127" t="s">
        <v>32</v>
      </c>
      <c r="B70" s="127"/>
      <c r="C70" s="27">
        <f>C51+C54+C59+C67</f>
        <v>48</v>
      </c>
      <c r="D70" s="27">
        <f t="shared" ref="D70:J70" si="22">D51+D54+D59+D67</f>
        <v>0</v>
      </c>
      <c r="E70" s="27">
        <f t="shared" si="22"/>
        <v>3</v>
      </c>
      <c r="F70" s="27">
        <f t="shared" si="22"/>
        <v>5.52</v>
      </c>
      <c r="G70" s="27">
        <f t="shared" si="22"/>
        <v>62.879999999999995</v>
      </c>
      <c r="H70" s="27">
        <f t="shared" si="22"/>
        <v>82.953000000000003</v>
      </c>
      <c r="I70" s="27">
        <f t="shared" si="22"/>
        <v>151.35300000000001</v>
      </c>
      <c r="J70" s="27">
        <f t="shared" si="22"/>
        <v>59</v>
      </c>
      <c r="K70" s="84"/>
      <c r="L70" s="85"/>
    </row>
  </sheetData>
  <mergeCells count="53">
    <mergeCell ref="L12:L13"/>
    <mergeCell ref="A26:B26"/>
    <mergeCell ref="A39:B39"/>
    <mergeCell ref="A49:B49"/>
    <mergeCell ref="A70:B70"/>
    <mergeCell ref="A16:A18"/>
    <mergeCell ref="A19:A21"/>
    <mergeCell ref="A22:A25"/>
    <mergeCell ref="A28:A32"/>
    <mergeCell ref="A33:A38"/>
    <mergeCell ref="A67:A69"/>
    <mergeCell ref="A41:A42"/>
    <mergeCell ref="A47:A48"/>
    <mergeCell ref="A43:A46"/>
    <mergeCell ref="A51:A53"/>
    <mergeCell ref="A54:A58"/>
    <mergeCell ref="J12:J13"/>
    <mergeCell ref="K12:K13"/>
    <mergeCell ref="K17:K18"/>
    <mergeCell ref="K20:K21"/>
    <mergeCell ref="K23:K26"/>
    <mergeCell ref="L60:L66"/>
    <mergeCell ref="A5:B5"/>
    <mergeCell ref="A2:K2"/>
    <mergeCell ref="A3:B4"/>
    <mergeCell ref="C3:F3"/>
    <mergeCell ref="G3:J3"/>
    <mergeCell ref="K3:K4"/>
    <mergeCell ref="A59:A66"/>
    <mergeCell ref="A6:B6"/>
    <mergeCell ref="A7:B7"/>
    <mergeCell ref="A8:B8"/>
    <mergeCell ref="A11:K11"/>
    <mergeCell ref="A12:A13"/>
    <mergeCell ref="B12:B13"/>
    <mergeCell ref="C12:E12"/>
    <mergeCell ref="F12:I12"/>
    <mergeCell ref="K68:K69"/>
    <mergeCell ref="L68:L69"/>
    <mergeCell ref="L17:L18"/>
    <mergeCell ref="L20:L21"/>
    <mergeCell ref="L23:L26"/>
    <mergeCell ref="K60:K66"/>
    <mergeCell ref="K55:K58"/>
    <mergeCell ref="K52:K53"/>
    <mergeCell ref="K34:K38"/>
    <mergeCell ref="L34:L38"/>
    <mergeCell ref="L29:L32"/>
    <mergeCell ref="K29:K32"/>
    <mergeCell ref="K44:K46"/>
    <mergeCell ref="L44:L46"/>
    <mergeCell ref="L52:L53"/>
    <mergeCell ref="L55:L58"/>
  </mergeCells>
  <pageMargins left="0.31496062992125984" right="0.31496062992125984" top="0.35433070866141736" bottom="0.35433070866141736" header="0.31496062992125984" footer="0.31496062992125984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9"/>
  <sheetViews>
    <sheetView topLeftCell="A19" zoomScale="80" zoomScaleNormal="80" workbookViewId="0">
      <selection activeCell="K27" sqref="K27"/>
    </sheetView>
  </sheetViews>
  <sheetFormatPr defaultRowHeight="15" x14ac:dyDescent="0.25"/>
  <cols>
    <col min="1" max="1" width="5.85546875" customWidth="1"/>
    <col min="2" max="2" width="17.85546875" customWidth="1"/>
    <col min="3" max="5" width="9.85546875" customWidth="1"/>
    <col min="6" max="6" width="11" customWidth="1"/>
    <col min="7" max="7" width="10.7109375" customWidth="1"/>
    <col min="8" max="8" width="10.28515625" customWidth="1"/>
    <col min="9" max="9" width="10.5703125" customWidth="1"/>
    <col min="10" max="10" width="10.7109375" customWidth="1"/>
    <col min="11" max="11" width="69.7109375" customWidth="1"/>
    <col min="12" max="12" width="73.7109375" customWidth="1"/>
  </cols>
  <sheetData>
    <row r="2" spans="1:12" ht="18.75" x14ac:dyDescent="0.3">
      <c r="A2" s="101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2" ht="18.75" customHeight="1" x14ac:dyDescent="0.25">
      <c r="A3" s="102" t="s">
        <v>51</v>
      </c>
      <c r="B3" s="103"/>
      <c r="C3" s="106" t="s">
        <v>36</v>
      </c>
      <c r="D3" s="106"/>
      <c r="E3" s="106"/>
      <c r="F3" s="106"/>
      <c r="G3" s="107" t="s">
        <v>37</v>
      </c>
      <c r="H3" s="108"/>
      <c r="I3" s="108"/>
      <c r="J3" s="108"/>
      <c r="K3" s="109" t="s">
        <v>44</v>
      </c>
    </row>
    <row r="4" spans="1:12" ht="33.75" x14ac:dyDescent="0.25">
      <c r="A4" s="104"/>
      <c r="B4" s="105"/>
      <c r="C4" s="12" t="s">
        <v>50</v>
      </c>
      <c r="D4" s="12" t="s">
        <v>41</v>
      </c>
      <c r="E4" s="12" t="s">
        <v>45</v>
      </c>
      <c r="F4" s="12" t="s">
        <v>42</v>
      </c>
      <c r="G4" s="8" t="s">
        <v>43</v>
      </c>
      <c r="H4" s="7" t="s">
        <v>42</v>
      </c>
      <c r="I4" s="9" t="s">
        <v>38</v>
      </c>
      <c r="J4" s="9" t="s">
        <v>39</v>
      </c>
      <c r="K4" s="110"/>
    </row>
    <row r="5" spans="1:12" ht="55.5" customHeight="1" x14ac:dyDescent="0.25">
      <c r="A5" s="99" t="s">
        <v>91</v>
      </c>
      <c r="B5" s="100"/>
      <c r="C5" s="48">
        <v>8</v>
      </c>
      <c r="D5" s="48">
        <f t="shared" ref="D5:K5" si="0">C24</f>
        <v>99</v>
      </c>
      <c r="E5" s="48">
        <f t="shared" si="0"/>
        <v>2604</v>
      </c>
      <c r="F5" s="49" t="str">
        <f t="shared" si="0"/>
        <v>NA</v>
      </c>
      <c r="G5" s="50">
        <f t="shared" si="0"/>
        <v>627.1046</v>
      </c>
      <c r="H5" s="49" t="str">
        <f t="shared" si="0"/>
        <v>NA</v>
      </c>
      <c r="I5" s="49" t="str">
        <f t="shared" si="0"/>
        <v>NA</v>
      </c>
      <c r="J5" s="51">
        <f t="shared" si="0"/>
        <v>627.1046</v>
      </c>
      <c r="K5" s="48">
        <f t="shared" si="0"/>
        <v>99</v>
      </c>
    </row>
    <row r="6" spans="1:12" ht="55.5" customHeight="1" x14ac:dyDescent="0.25">
      <c r="A6" s="99" t="s">
        <v>92</v>
      </c>
      <c r="B6" s="100"/>
      <c r="C6" s="48">
        <v>9</v>
      </c>
      <c r="D6" s="48">
        <f t="shared" ref="D6:K6" si="1">C35</f>
        <v>17</v>
      </c>
      <c r="E6" s="49" t="str">
        <f t="shared" si="1"/>
        <v>NA</v>
      </c>
      <c r="F6" s="48">
        <f t="shared" si="1"/>
        <v>17</v>
      </c>
      <c r="G6" s="49" t="str">
        <f t="shared" si="1"/>
        <v>NA</v>
      </c>
      <c r="H6" s="52">
        <f t="shared" si="1"/>
        <v>1439.73</v>
      </c>
      <c r="I6" s="49" t="str">
        <f t="shared" si="1"/>
        <v>NA</v>
      </c>
      <c r="J6" s="53">
        <f t="shared" si="1"/>
        <v>1439.73</v>
      </c>
      <c r="K6" s="48">
        <f t="shared" si="1"/>
        <v>19</v>
      </c>
    </row>
    <row r="7" spans="1:12" ht="55.5" customHeight="1" x14ac:dyDescent="0.25">
      <c r="A7" s="99" t="s">
        <v>93</v>
      </c>
      <c r="B7" s="100"/>
      <c r="C7" s="48">
        <v>5</v>
      </c>
      <c r="D7" s="48">
        <f t="shared" ref="D7:K7" si="2">C42</f>
        <v>19</v>
      </c>
      <c r="E7" s="49" t="str">
        <f t="shared" si="2"/>
        <v>NA</v>
      </c>
      <c r="F7" s="49" t="str">
        <f t="shared" si="2"/>
        <v>NA</v>
      </c>
      <c r="G7" s="49" t="str">
        <f t="shared" si="2"/>
        <v>NA</v>
      </c>
      <c r="H7" s="49" t="str">
        <f t="shared" si="2"/>
        <v>NA</v>
      </c>
      <c r="I7" s="52">
        <f t="shared" si="2"/>
        <v>93.6</v>
      </c>
      <c r="J7" s="53">
        <f t="shared" si="2"/>
        <v>93.6</v>
      </c>
      <c r="K7" s="48">
        <f t="shared" si="2"/>
        <v>15</v>
      </c>
    </row>
    <row r="8" spans="1:12" ht="55.5" customHeight="1" x14ac:dyDescent="0.25">
      <c r="A8" s="99" t="s">
        <v>94</v>
      </c>
      <c r="B8" s="100"/>
      <c r="C8" s="48">
        <v>14</v>
      </c>
      <c r="D8" s="48">
        <f t="shared" ref="D8:K8" si="3">C59</f>
        <v>47</v>
      </c>
      <c r="E8" s="49" t="str">
        <f t="shared" si="3"/>
        <v>NA</v>
      </c>
      <c r="F8" s="48">
        <f t="shared" si="3"/>
        <v>2</v>
      </c>
      <c r="G8" s="49" t="str">
        <f t="shared" si="3"/>
        <v>NA</v>
      </c>
      <c r="H8" s="52">
        <f t="shared" si="3"/>
        <v>42</v>
      </c>
      <c r="I8" s="52">
        <f t="shared" si="3"/>
        <v>79.753</v>
      </c>
      <c r="J8" s="53">
        <f t="shared" si="3"/>
        <v>121.753</v>
      </c>
      <c r="K8" s="48">
        <f t="shared" si="3"/>
        <v>56</v>
      </c>
    </row>
    <row r="11" spans="1:12" ht="18.75" x14ac:dyDescent="0.3">
      <c r="A11" s="114" t="s">
        <v>47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2" ht="24" customHeight="1" x14ac:dyDescent="0.25">
      <c r="A12" s="115" t="s">
        <v>35</v>
      </c>
      <c r="B12" s="109" t="s">
        <v>40</v>
      </c>
      <c r="C12" s="107" t="s">
        <v>36</v>
      </c>
      <c r="D12" s="117"/>
      <c r="E12" s="118"/>
      <c r="F12" s="107" t="s">
        <v>37</v>
      </c>
      <c r="G12" s="108"/>
      <c r="H12" s="108"/>
      <c r="I12" s="108"/>
      <c r="J12" s="109" t="s">
        <v>44</v>
      </c>
      <c r="K12" s="102" t="s">
        <v>60</v>
      </c>
      <c r="L12" s="123" t="s">
        <v>61</v>
      </c>
    </row>
    <row r="13" spans="1:12" ht="45" x14ac:dyDescent="0.25">
      <c r="A13" s="116"/>
      <c r="B13" s="110"/>
      <c r="C13" s="7" t="s">
        <v>41</v>
      </c>
      <c r="D13" s="8" t="s">
        <v>45</v>
      </c>
      <c r="E13" s="7" t="s">
        <v>42</v>
      </c>
      <c r="F13" s="8" t="s">
        <v>43</v>
      </c>
      <c r="G13" s="7" t="s">
        <v>42</v>
      </c>
      <c r="H13" s="9" t="s">
        <v>38</v>
      </c>
      <c r="I13" s="9" t="s">
        <v>39</v>
      </c>
      <c r="J13" s="110"/>
      <c r="K13" s="119"/>
      <c r="L13" s="123"/>
    </row>
    <row r="14" spans="1:12" x14ac:dyDescent="0.25">
      <c r="A14" s="6" t="s">
        <v>79</v>
      </c>
      <c r="B14" s="6" t="s">
        <v>80</v>
      </c>
      <c r="C14" s="6" t="s">
        <v>81</v>
      </c>
      <c r="D14" s="6" t="s">
        <v>82</v>
      </c>
      <c r="E14" s="6" t="s">
        <v>83</v>
      </c>
      <c r="F14" s="6" t="s">
        <v>84</v>
      </c>
      <c r="G14" s="6" t="s">
        <v>85</v>
      </c>
      <c r="H14" s="6" t="s">
        <v>86</v>
      </c>
      <c r="I14" s="6" t="s">
        <v>87</v>
      </c>
      <c r="J14" s="6" t="s">
        <v>88</v>
      </c>
      <c r="K14" s="6" t="s">
        <v>89</v>
      </c>
      <c r="L14" s="6" t="s">
        <v>90</v>
      </c>
    </row>
    <row r="15" spans="1:12" x14ac:dyDescent="0.25">
      <c r="A15" s="13" t="s">
        <v>48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9"/>
    </row>
    <row r="16" spans="1:12" ht="210" x14ac:dyDescent="0.25">
      <c r="A16" s="1">
        <v>1</v>
      </c>
      <c r="B16" s="3" t="s">
        <v>24</v>
      </c>
      <c r="C16" s="22">
        <v>22</v>
      </c>
      <c r="D16" s="22">
        <f>348-13</f>
        <v>335</v>
      </c>
      <c r="E16" s="23" t="s">
        <v>1</v>
      </c>
      <c r="F16" s="24">
        <f>102.23-3.62</f>
        <v>98.61</v>
      </c>
      <c r="G16" s="23" t="s">
        <v>1</v>
      </c>
      <c r="H16" s="23" t="s">
        <v>1</v>
      </c>
      <c r="I16" s="25">
        <f t="shared" ref="I16:I23" si="4">SUM(F16:H16)</f>
        <v>98.61</v>
      </c>
      <c r="J16" s="26">
        <v>22</v>
      </c>
      <c r="K16" s="15" t="s">
        <v>77</v>
      </c>
      <c r="L16" s="20" t="s">
        <v>62</v>
      </c>
    </row>
    <row r="17" spans="1:12" ht="135" x14ac:dyDescent="0.25">
      <c r="A17" s="1">
        <v>2</v>
      </c>
      <c r="B17" s="3" t="s">
        <v>0</v>
      </c>
      <c r="C17" s="22">
        <v>5</v>
      </c>
      <c r="D17" s="22">
        <f>89-3</f>
        <v>86</v>
      </c>
      <c r="E17" s="23" t="s">
        <v>1</v>
      </c>
      <c r="F17" s="24">
        <f>19.3458-0.62</f>
        <v>18.7258</v>
      </c>
      <c r="G17" s="23" t="s">
        <v>1</v>
      </c>
      <c r="H17" s="23" t="s">
        <v>1</v>
      </c>
      <c r="I17" s="25">
        <f t="shared" si="4"/>
        <v>18.7258</v>
      </c>
      <c r="J17" s="26">
        <v>5</v>
      </c>
      <c r="K17" s="15" t="s">
        <v>73</v>
      </c>
      <c r="L17" s="21" t="s">
        <v>63</v>
      </c>
    </row>
    <row r="18" spans="1:12" ht="270" x14ac:dyDescent="0.25">
      <c r="A18" s="1">
        <v>3</v>
      </c>
      <c r="B18" s="3" t="s">
        <v>7</v>
      </c>
      <c r="C18" s="22">
        <v>20</v>
      </c>
      <c r="D18" s="22">
        <f>313-10</f>
        <v>303</v>
      </c>
      <c r="E18" s="23" t="s">
        <v>1</v>
      </c>
      <c r="F18" s="24">
        <f>46.56-1.24</f>
        <v>45.32</v>
      </c>
      <c r="G18" s="23" t="s">
        <v>1</v>
      </c>
      <c r="H18" s="23" t="s">
        <v>1</v>
      </c>
      <c r="I18" s="25">
        <f t="shared" si="4"/>
        <v>45.32</v>
      </c>
      <c r="J18" s="26">
        <v>20</v>
      </c>
      <c r="K18" s="15" t="s">
        <v>76</v>
      </c>
      <c r="L18" s="21" t="s">
        <v>64</v>
      </c>
    </row>
    <row r="19" spans="1:12" ht="45" x14ac:dyDescent="0.25">
      <c r="A19" s="1">
        <v>4</v>
      </c>
      <c r="B19" s="3" t="s">
        <v>8</v>
      </c>
      <c r="C19" s="22">
        <v>1</v>
      </c>
      <c r="D19" s="22">
        <v>11</v>
      </c>
      <c r="E19" s="23" t="s">
        <v>1</v>
      </c>
      <c r="F19" s="24">
        <v>9.31</v>
      </c>
      <c r="G19" s="23" t="s">
        <v>1</v>
      </c>
      <c r="H19" s="23" t="s">
        <v>1</v>
      </c>
      <c r="I19" s="25">
        <f>SUM(F19:H19)</f>
        <v>9.31</v>
      </c>
      <c r="J19" s="26">
        <v>1</v>
      </c>
      <c r="K19" s="15" t="s">
        <v>74</v>
      </c>
      <c r="L19" s="21" t="s">
        <v>75</v>
      </c>
    </row>
    <row r="20" spans="1:12" x14ac:dyDescent="0.25">
      <c r="A20" s="1">
        <v>5</v>
      </c>
      <c r="B20" s="3" t="s">
        <v>11</v>
      </c>
      <c r="C20" s="22">
        <v>1</v>
      </c>
      <c r="D20" s="22">
        <v>9</v>
      </c>
      <c r="E20" s="23" t="s">
        <v>1</v>
      </c>
      <c r="F20" s="24">
        <v>4.1500000000000004</v>
      </c>
      <c r="G20" s="23" t="s">
        <v>1</v>
      </c>
      <c r="H20" s="23" t="s">
        <v>1</v>
      </c>
      <c r="I20" s="25">
        <f>SUM(F20:H20)</f>
        <v>4.1500000000000004</v>
      </c>
      <c r="J20" s="26">
        <v>1</v>
      </c>
      <c r="K20" s="15" t="s">
        <v>72</v>
      </c>
      <c r="L20" s="21" t="s">
        <v>65</v>
      </c>
    </row>
    <row r="21" spans="1:12" ht="60" x14ac:dyDescent="0.25">
      <c r="A21" s="1">
        <v>6</v>
      </c>
      <c r="B21" s="3" t="s">
        <v>15</v>
      </c>
      <c r="C21" s="22">
        <v>4</v>
      </c>
      <c r="D21" s="22">
        <v>32</v>
      </c>
      <c r="E21" s="23" t="s">
        <v>1</v>
      </c>
      <c r="F21" s="24">
        <v>11.78</v>
      </c>
      <c r="G21" s="23" t="s">
        <v>1</v>
      </c>
      <c r="H21" s="23" t="s">
        <v>1</v>
      </c>
      <c r="I21" s="25">
        <f t="shared" si="4"/>
        <v>11.78</v>
      </c>
      <c r="J21" s="26">
        <v>4</v>
      </c>
      <c r="K21" s="15" t="s">
        <v>71</v>
      </c>
      <c r="L21" s="21" t="s">
        <v>66</v>
      </c>
    </row>
    <row r="22" spans="1:12" ht="165" x14ac:dyDescent="0.25">
      <c r="A22" s="1">
        <v>7</v>
      </c>
      <c r="B22" s="3" t="s">
        <v>25</v>
      </c>
      <c r="C22" s="22">
        <v>13</v>
      </c>
      <c r="D22" s="22">
        <v>141</v>
      </c>
      <c r="E22" s="23" t="s">
        <v>1</v>
      </c>
      <c r="F22" s="24">
        <v>21.64</v>
      </c>
      <c r="G22" s="23" t="s">
        <v>1</v>
      </c>
      <c r="H22" s="23" t="s">
        <v>1</v>
      </c>
      <c r="I22" s="25">
        <f t="shared" si="4"/>
        <v>21.64</v>
      </c>
      <c r="J22" s="26">
        <v>13</v>
      </c>
      <c r="K22" s="15" t="s">
        <v>70</v>
      </c>
      <c r="L22" s="21" t="s">
        <v>67</v>
      </c>
    </row>
    <row r="23" spans="1:12" ht="255" x14ac:dyDescent="0.25">
      <c r="A23" s="1">
        <v>8</v>
      </c>
      <c r="B23" s="3" t="s">
        <v>20</v>
      </c>
      <c r="C23" s="22">
        <v>33</v>
      </c>
      <c r="D23" s="22">
        <f>1721-34</f>
        <v>1687</v>
      </c>
      <c r="E23" s="23" t="s">
        <v>1</v>
      </c>
      <c r="F23" s="24">
        <f>425.9388-8.37</f>
        <v>417.56880000000001</v>
      </c>
      <c r="G23" s="23" t="s">
        <v>1</v>
      </c>
      <c r="H23" s="23" t="s">
        <v>1</v>
      </c>
      <c r="I23" s="25">
        <f t="shared" si="4"/>
        <v>417.56880000000001</v>
      </c>
      <c r="J23" s="26">
        <v>33</v>
      </c>
      <c r="K23" s="15" t="s">
        <v>69</v>
      </c>
      <c r="L23" s="21" t="s">
        <v>68</v>
      </c>
    </row>
    <row r="24" spans="1:12" ht="15.75" x14ac:dyDescent="0.25">
      <c r="A24" s="124" t="s">
        <v>32</v>
      </c>
      <c r="B24" s="124"/>
      <c r="C24" s="27">
        <f>SUM(C16:C23)</f>
        <v>99</v>
      </c>
      <c r="D24" s="27">
        <f>SUM(D16:D23)</f>
        <v>2604</v>
      </c>
      <c r="E24" s="28" t="s">
        <v>1</v>
      </c>
      <c r="F24" s="29">
        <f>SUM(F16:F23)</f>
        <v>627.1046</v>
      </c>
      <c r="G24" s="28" t="s">
        <v>1</v>
      </c>
      <c r="H24" s="28" t="s">
        <v>1</v>
      </c>
      <c r="I24" s="30">
        <f>SUM(I16:I23)</f>
        <v>627.1046</v>
      </c>
      <c r="J24" s="31">
        <f>SUM(J16:J23)</f>
        <v>99</v>
      </c>
      <c r="K24" s="16"/>
      <c r="L24" s="19"/>
    </row>
    <row r="25" spans="1:12" ht="15.75" x14ac:dyDescent="0.25">
      <c r="A25" s="32" t="s">
        <v>95</v>
      </c>
      <c r="B25" s="33"/>
      <c r="C25" s="33"/>
      <c r="D25" s="33"/>
      <c r="E25" s="33"/>
      <c r="F25" s="33"/>
      <c r="G25" s="33"/>
      <c r="H25" s="33"/>
      <c r="I25" s="33"/>
      <c r="J25" s="33"/>
      <c r="K25" s="14"/>
      <c r="L25" s="19"/>
    </row>
    <row r="26" spans="1:12" x14ac:dyDescent="0.25">
      <c r="A26" s="5">
        <v>1</v>
      </c>
      <c r="B26" s="10" t="s">
        <v>3</v>
      </c>
      <c r="C26" s="26">
        <v>1</v>
      </c>
      <c r="D26" s="23" t="s">
        <v>1</v>
      </c>
      <c r="E26" s="26">
        <v>1</v>
      </c>
      <c r="F26" s="23" t="s">
        <v>1</v>
      </c>
      <c r="G26" s="34">
        <v>58</v>
      </c>
      <c r="H26" s="23" t="s">
        <v>1</v>
      </c>
      <c r="I26" s="34">
        <f t="shared" ref="I26:I33" si="5">SUM(F26:H26)</f>
        <v>58</v>
      </c>
      <c r="J26" s="26">
        <v>1</v>
      </c>
      <c r="K26" s="17" t="s">
        <v>26</v>
      </c>
      <c r="L26" s="19"/>
    </row>
    <row r="27" spans="1:12" ht="25.5" x14ac:dyDescent="0.25">
      <c r="A27" s="5">
        <v>2</v>
      </c>
      <c r="B27" s="10" t="s">
        <v>6</v>
      </c>
      <c r="C27" s="26">
        <f>3+1</f>
        <v>4</v>
      </c>
      <c r="D27" s="23" t="s">
        <v>1</v>
      </c>
      <c r="E27" s="26">
        <f>3+1</f>
        <v>4</v>
      </c>
      <c r="F27" s="23" t="s">
        <v>1</v>
      </c>
      <c r="G27" s="34">
        <f>315+20</f>
        <v>335</v>
      </c>
      <c r="H27" s="23" t="s">
        <v>1</v>
      </c>
      <c r="I27" s="34">
        <f t="shared" si="5"/>
        <v>335</v>
      </c>
      <c r="J27" s="26">
        <f>3+1</f>
        <v>4</v>
      </c>
      <c r="K27" s="17" t="s">
        <v>55</v>
      </c>
      <c r="L27" s="19"/>
    </row>
    <row r="28" spans="1:12" x14ac:dyDescent="0.25">
      <c r="A28" s="5">
        <v>3</v>
      </c>
      <c r="B28" s="10" t="s">
        <v>5</v>
      </c>
      <c r="C28" s="26">
        <v>1</v>
      </c>
      <c r="D28" s="23" t="s">
        <v>1</v>
      </c>
      <c r="E28" s="26">
        <v>1</v>
      </c>
      <c r="F28" s="23" t="s">
        <v>1</v>
      </c>
      <c r="G28" s="34">
        <v>100</v>
      </c>
      <c r="H28" s="23" t="s">
        <v>1</v>
      </c>
      <c r="I28" s="34">
        <f>SUM(F28:H28)</f>
        <v>100</v>
      </c>
      <c r="J28" s="26">
        <v>1</v>
      </c>
      <c r="K28" s="17" t="s">
        <v>27</v>
      </c>
      <c r="L28" s="19"/>
    </row>
    <row r="29" spans="1:12" ht="25.5" x14ac:dyDescent="0.25">
      <c r="A29" s="5">
        <v>4</v>
      </c>
      <c r="B29" s="10" t="s">
        <v>9</v>
      </c>
      <c r="C29" s="26">
        <v>3</v>
      </c>
      <c r="D29" s="23" t="s">
        <v>1</v>
      </c>
      <c r="E29" s="26">
        <v>3</v>
      </c>
      <c r="F29" s="23" t="s">
        <v>1</v>
      </c>
      <c r="G29" s="34">
        <v>314.27999999999997</v>
      </c>
      <c r="H29" s="23" t="s">
        <v>1</v>
      </c>
      <c r="I29" s="34">
        <f t="shared" si="5"/>
        <v>314.27999999999997</v>
      </c>
      <c r="J29" s="26">
        <v>5</v>
      </c>
      <c r="K29" s="17" t="s">
        <v>28</v>
      </c>
      <c r="L29" s="19"/>
    </row>
    <row r="30" spans="1:12" x14ac:dyDescent="0.25">
      <c r="A30" s="5">
        <v>5</v>
      </c>
      <c r="B30" s="10" t="s">
        <v>11</v>
      </c>
      <c r="C30" s="26">
        <v>1</v>
      </c>
      <c r="D30" s="23" t="s">
        <v>1</v>
      </c>
      <c r="E30" s="26">
        <v>1</v>
      </c>
      <c r="F30" s="23" t="s">
        <v>1</v>
      </c>
      <c r="G30" s="34">
        <v>20</v>
      </c>
      <c r="H30" s="23" t="s">
        <v>1</v>
      </c>
      <c r="I30" s="34">
        <f>SUM(F30:H30)</f>
        <v>20</v>
      </c>
      <c r="J30" s="26">
        <v>1</v>
      </c>
      <c r="K30" s="17" t="s">
        <v>57</v>
      </c>
      <c r="L30" s="19"/>
    </row>
    <row r="31" spans="1:12" x14ac:dyDescent="0.25">
      <c r="A31" s="5">
        <v>6</v>
      </c>
      <c r="B31" s="10" t="s">
        <v>14</v>
      </c>
      <c r="C31" s="26">
        <v>1</v>
      </c>
      <c r="D31" s="23" t="s">
        <v>1</v>
      </c>
      <c r="E31" s="26">
        <v>1</v>
      </c>
      <c r="F31" s="23" t="s">
        <v>1</v>
      </c>
      <c r="G31" s="34">
        <v>203.45</v>
      </c>
      <c r="H31" s="23" t="s">
        <v>1</v>
      </c>
      <c r="I31" s="34">
        <f t="shared" si="5"/>
        <v>203.45</v>
      </c>
      <c r="J31" s="26">
        <v>1</v>
      </c>
      <c r="K31" s="17" t="s">
        <v>29</v>
      </c>
      <c r="L31" s="19"/>
    </row>
    <row r="32" spans="1:12" x14ac:dyDescent="0.25">
      <c r="A32" s="5">
        <v>7</v>
      </c>
      <c r="B32" s="10" t="s">
        <v>15</v>
      </c>
      <c r="C32" s="26">
        <v>1</v>
      </c>
      <c r="D32" s="23" t="s">
        <v>1</v>
      </c>
      <c r="E32" s="26">
        <v>1</v>
      </c>
      <c r="F32" s="23" t="s">
        <v>1</v>
      </c>
      <c r="G32" s="34">
        <v>39</v>
      </c>
      <c r="H32" s="23" t="s">
        <v>1</v>
      </c>
      <c r="I32" s="34">
        <f t="shared" si="5"/>
        <v>39</v>
      </c>
      <c r="J32" s="26">
        <v>1</v>
      </c>
      <c r="K32" s="17" t="s">
        <v>30</v>
      </c>
      <c r="L32" s="19"/>
    </row>
    <row r="33" spans="1:12" x14ac:dyDescent="0.25">
      <c r="A33" s="5">
        <v>8</v>
      </c>
      <c r="B33" s="10" t="s">
        <v>17</v>
      </c>
      <c r="C33" s="26">
        <v>3</v>
      </c>
      <c r="D33" s="23" t="s">
        <v>1</v>
      </c>
      <c r="E33" s="26">
        <v>3</v>
      </c>
      <c r="F33" s="23" t="s">
        <v>1</v>
      </c>
      <c r="G33" s="34">
        <v>250</v>
      </c>
      <c r="H33" s="23" t="s">
        <v>1</v>
      </c>
      <c r="I33" s="34">
        <f t="shared" si="5"/>
        <v>250</v>
      </c>
      <c r="J33" s="26">
        <v>3</v>
      </c>
      <c r="K33" s="17" t="s">
        <v>31</v>
      </c>
      <c r="L33" s="19"/>
    </row>
    <row r="34" spans="1:12" x14ac:dyDescent="0.25">
      <c r="A34" s="5">
        <v>9</v>
      </c>
      <c r="B34" s="10" t="s">
        <v>19</v>
      </c>
      <c r="C34" s="26">
        <f>1+1</f>
        <v>2</v>
      </c>
      <c r="D34" s="23" t="s">
        <v>1</v>
      </c>
      <c r="E34" s="26">
        <f>1+1</f>
        <v>2</v>
      </c>
      <c r="F34" s="23" t="s">
        <v>1</v>
      </c>
      <c r="G34" s="34">
        <f>100+20</f>
        <v>120</v>
      </c>
      <c r="H34" s="23" t="s">
        <v>1</v>
      </c>
      <c r="I34" s="34">
        <f>SUM(F34:H34)</f>
        <v>120</v>
      </c>
      <c r="J34" s="26">
        <f>1+1</f>
        <v>2</v>
      </c>
      <c r="K34" s="17" t="s">
        <v>54</v>
      </c>
      <c r="L34" s="19"/>
    </row>
    <row r="35" spans="1:12" ht="15.75" x14ac:dyDescent="0.25">
      <c r="A35" s="125" t="s">
        <v>32</v>
      </c>
      <c r="B35" s="126"/>
      <c r="C35" s="31">
        <f t="shared" ref="C35:J35" si="6">SUM(C26:C34)</f>
        <v>17</v>
      </c>
      <c r="D35" s="28" t="s">
        <v>1</v>
      </c>
      <c r="E35" s="31">
        <f t="shared" si="6"/>
        <v>17</v>
      </c>
      <c r="F35" s="28" t="s">
        <v>1</v>
      </c>
      <c r="G35" s="35">
        <f t="shared" si="6"/>
        <v>1439.73</v>
      </c>
      <c r="H35" s="28" t="s">
        <v>1</v>
      </c>
      <c r="I35" s="35">
        <f t="shared" si="6"/>
        <v>1439.73</v>
      </c>
      <c r="J35" s="31">
        <f t="shared" si="6"/>
        <v>19</v>
      </c>
      <c r="K35" s="16"/>
      <c r="L35" s="19"/>
    </row>
    <row r="36" spans="1:12" ht="15.75" x14ac:dyDescent="0.25">
      <c r="A36" s="32" t="s">
        <v>96</v>
      </c>
      <c r="B36" s="33"/>
      <c r="C36" s="33"/>
      <c r="D36" s="33"/>
      <c r="E36" s="33"/>
      <c r="F36" s="33"/>
      <c r="G36" s="33"/>
      <c r="H36" s="33"/>
      <c r="I36" s="33"/>
      <c r="J36" s="33"/>
      <c r="K36" s="14"/>
      <c r="L36" s="19"/>
    </row>
    <row r="37" spans="1:12" x14ac:dyDescent="0.25">
      <c r="A37" s="5">
        <v>1</v>
      </c>
      <c r="B37" s="11" t="s">
        <v>3</v>
      </c>
      <c r="C37" s="26">
        <v>2</v>
      </c>
      <c r="D37" s="23" t="s">
        <v>1</v>
      </c>
      <c r="E37" s="23" t="s">
        <v>1</v>
      </c>
      <c r="F37" s="23" t="s">
        <v>1</v>
      </c>
      <c r="G37" s="23" t="s">
        <v>1</v>
      </c>
      <c r="H37" s="34">
        <v>3.7</v>
      </c>
      <c r="I37" s="34">
        <f>SUM(F37:H37)</f>
        <v>3.7</v>
      </c>
      <c r="J37" s="26">
        <v>2</v>
      </c>
      <c r="K37" s="18" t="s">
        <v>33</v>
      </c>
      <c r="L37" s="19"/>
    </row>
    <row r="38" spans="1:12" x14ac:dyDescent="0.25">
      <c r="A38" s="5">
        <v>2</v>
      </c>
      <c r="B38" s="11" t="s">
        <v>5</v>
      </c>
      <c r="C38" s="26">
        <v>1</v>
      </c>
      <c r="D38" s="23" t="s">
        <v>1</v>
      </c>
      <c r="E38" s="23" t="s">
        <v>1</v>
      </c>
      <c r="F38" s="23" t="s">
        <v>1</v>
      </c>
      <c r="G38" s="23" t="s">
        <v>1</v>
      </c>
      <c r="H38" s="34">
        <v>1</v>
      </c>
      <c r="I38" s="34">
        <f>SUM(F38:H38)</f>
        <v>1</v>
      </c>
      <c r="J38" s="26">
        <v>1</v>
      </c>
      <c r="K38" s="18" t="s">
        <v>53</v>
      </c>
      <c r="L38" s="19"/>
    </row>
    <row r="39" spans="1:12" x14ac:dyDescent="0.25">
      <c r="A39" s="5">
        <v>3</v>
      </c>
      <c r="B39" s="11" t="s">
        <v>9</v>
      </c>
      <c r="C39" s="26">
        <v>3</v>
      </c>
      <c r="D39" s="23" t="s">
        <v>1</v>
      </c>
      <c r="E39" s="23" t="s">
        <v>1</v>
      </c>
      <c r="F39" s="23" t="s">
        <v>1</v>
      </c>
      <c r="G39" s="23" t="s">
        <v>1</v>
      </c>
      <c r="H39" s="34">
        <v>2.9</v>
      </c>
      <c r="I39" s="34">
        <f>SUM(F39:H39)</f>
        <v>2.9</v>
      </c>
      <c r="J39" s="26">
        <v>3</v>
      </c>
      <c r="K39" s="17" t="s">
        <v>34</v>
      </c>
      <c r="L39" s="19"/>
    </row>
    <row r="40" spans="1:12" x14ac:dyDescent="0.25">
      <c r="A40" s="5">
        <v>4</v>
      </c>
      <c r="B40" s="11" t="s">
        <v>19</v>
      </c>
      <c r="C40" s="26">
        <f>5+3</f>
        <v>8</v>
      </c>
      <c r="D40" s="23" t="s">
        <v>1</v>
      </c>
      <c r="E40" s="23" t="s">
        <v>1</v>
      </c>
      <c r="F40" s="23" t="s">
        <v>1</v>
      </c>
      <c r="G40" s="23" t="s">
        <v>1</v>
      </c>
      <c r="H40" s="34">
        <f>5+4+6+8</f>
        <v>23</v>
      </c>
      <c r="I40" s="34">
        <f>SUM(F40:H40)</f>
        <v>23</v>
      </c>
      <c r="J40" s="26">
        <f>2+2</f>
        <v>4</v>
      </c>
      <c r="K40" s="17" t="s">
        <v>58</v>
      </c>
      <c r="L40" s="19"/>
    </row>
    <row r="41" spans="1:12" ht="25.5" x14ac:dyDescent="0.25">
      <c r="A41" s="5">
        <v>5</v>
      </c>
      <c r="B41" s="11" t="s">
        <v>20</v>
      </c>
      <c r="C41" s="26">
        <f>2+3</f>
        <v>5</v>
      </c>
      <c r="D41" s="23" t="s">
        <v>1</v>
      </c>
      <c r="E41" s="23" t="s">
        <v>1</v>
      </c>
      <c r="F41" s="23" t="s">
        <v>1</v>
      </c>
      <c r="G41" s="23" t="s">
        <v>1</v>
      </c>
      <c r="H41" s="34">
        <f>5+15+17+26</f>
        <v>63</v>
      </c>
      <c r="I41" s="34">
        <f>SUM(F41:H41)</f>
        <v>63</v>
      </c>
      <c r="J41" s="26">
        <f>2+3</f>
        <v>5</v>
      </c>
      <c r="K41" s="17" t="s">
        <v>59</v>
      </c>
      <c r="L41" s="19"/>
    </row>
    <row r="42" spans="1:12" ht="15.75" x14ac:dyDescent="0.25">
      <c r="A42" s="125" t="s">
        <v>32</v>
      </c>
      <c r="B42" s="126"/>
      <c r="C42" s="31">
        <f t="shared" ref="C42:J42" si="7">SUM(C37:C41)</f>
        <v>19</v>
      </c>
      <c r="D42" s="28" t="s">
        <v>1</v>
      </c>
      <c r="E42" s="28" t="s">
        <v>1</v>
      </c>
      <c r="F42" s="28" t="s">
        <v>1</v>
      </c>
      <c r="G42" s="28" t="s">
        <v>1</v>
      </c>
      <c r="H42" s="35">
        <f t="shared" si="7"/>
        <v>93.6</v>
      </c>
      <c r="I42" s="35">
        <f t="shared" si="7"/>
        <v>93.6</v>
      </c>
      <c r="J42" s="31">
        <f t="shared" si="7"/>
        <v>15</v>
      </c>
      <c r="K42" s="16"/>
      <c r="L42" s="19"/>
    </row>
    <row r="43" spans="1:12" ht="15" customHeight="1" x14ac:dyDescent="0.25">
      <c r="A43" s="36" t="s">
        <v>97</v>
      </c>
      <c r="B43" s="37"/>
      <c r="C43" s="37"/>
      <c r="D43" s="37"/>
      <c r="E43" s="37"/>
      <c r="F43" s="37"/>
      <c r="G43" s="37"/>
      <c r="H43" s="37"/>
      <c r="I43" s="37"/>
      <c r="J43" s="37"/>
      <c r="L43" s="19"/>
    </row>
    <row r="44" spans="1:12" x14ac:dyDescent="0.25">
      <c r="A44" s="5">
        <v>1</v>
      </c>
      <c r="B44" s="2" t="s">
        <v>0</v>
      </c>
      <c r="C44" s="22">
        <v>1</v>
      </c>
      <c r="D44" s="23" t="s">
        <v>1</v>
      </c>
      <c r="E44" s="23" t="s">
        <v>1</v>
      </c>
      <c r="F44" s="23" t="s">
        <v>1</v>
      </c>
      <c r="G44" s="23" t="s">
        <v>1</v>
      </c>
      <c r="H44" s="38">
        <v>0.01</v>
      </c>
      <c r="I44" s="39">
        <f>SUM(F44:H44)</f>
        <v>0.01</v>
      </c>
      <c r="J44" s="26">
        <v>1</v>
      </c>
      <c r="K44" s="17" t="s">
        <v>2</v>
      </c>
      <c r="L44" s="19"/>
    </row>
    <row r="45" spans="1:12" x14ac:dyDescent="0.25">
      <c r="A45" s="5">
        <v>2</v>
      </c>
      <c r="B45" s="4" t="s">
        <v>3</v>
      </c>
      <c r="C45" s="40">
        <v>2</v>
      </c>
      <c r="D45" s="23" t="s">
        <v>1</v>
      </c>
      <c r="E45" s="23" t="s">
        <v>1</v>
      </c>
      <c r="F45" s="23" t="s">
        <v>1</v>
      </c>
      <c r="G45" s="23" t="s">
        <v>1</v>
      </c>
      <c r="H45" s="41">
        <f>4-2</f>
        <v>2</v>
      </c>
      <c r="I45" s="42">
        <f t="shared" ref="I45:I58" si="8">SUM(F45:H45)</f>
        <v>2</v>
      </c>
      <c r="J45" s="26">
        <v>2</v>
      </c>
      <c r="K45" s="17" t="s">
        <v>4</v>
      </c>
      <c r="L45" s="19" t="s">
        <v>78</v>
      </c>
    </row>
    <row r="46" spans="1:12" x14ac:dyDescent="0.25">
      <c r="A46" s="5">
        <v>3</v>
      </c>
      <c r="B46" s="4" t="s">
        <v>5</v>
      </c>
      <c r="C46" s="40">
        <v>2</v>
      </c>
      <c r="D46" s="23" t="s">
        <v>1</v>
      </c>
      <c r="E46" s="23" t="s">
        <v>1</v>
      </c>
      <c r="F46" s="23" t="s">
        <v>1</v>
      </c>
      <c r="G46" s="23" t="s">
        <v>1</v>
      </c>
      <c r="H46" s="41">
        <v>0.75</v>
      </c>
      <c r="I46" s="42">
        <f>SUM(F46:H46)</f>
        <v>0.75</v>
      </c>
      <c r="J46" s="26">
        <v>2</v>
      </c>
      <c r="K46" s="17" t="s">
        <v>46</v>
      </c>
      <c r="L46" s="19"/>
    </row>
    <row r="47" spans="1:12" x14ac:dyDescent="0.25">
      <c r="A47" s="5">
        <v>4</v>
      </c>
      <c r="B47" s="2" t="s">
        <v>6</v>
      </c>
      <c r="C47" s="22">
        <v>5</v>
      </c>
      <c r="D47" s="23" t="s">
        <v>1</v>
      </c>
      <c r="E47" s="23" t="s">
        <v>1</v>
      </c>
      <c r="F47" s="23" t="s">
        <v>1</v>
      </c>
      <c r="G47" s="23" t="s">
        <v>1</v>
      </c>
      <c r="H47" s="43">
        <v>4.8</v>
      </c>
      <c r="I47" s="39">
        <f t="shared" si="8"/>
        <v>4.8</v>
      </c>
      <c r="J47" s="26">
        <v>6</v>
      </c>
      <c r="K47" s="17" t="s">
        <v>4</v>
      </c>
      <c r="L47" s="19"/>
    </row>
    <row r="48" spans="1:12" ht="38.25" x14ac:dyDescent="0.25">
      <c r="A48" s="5">
        <v>5</v>
      </c>
      <c r="B48" s="2" t="s">
        <v>7</v>
      </c>
      <c r="C48" s="22">
        <f>4+1</f>
        <v>5</v>
      </c>
      <c r="D48" s="23" t="s">
        <v>1</v>
      </c>
      <c r="E48" s="23" t="s">
        <v>1</v>
      </c>
      <c r="F48" s="23" t="s">
        <v>1</v>
      </c>
      <c r="G48" s="23" t="s">
        <v>1</v>
      </c>
      <c r="H48" s="43">
        <f>8+7</f>
        <v>15</v>
      </c>
      <c r="I48" s="39">
        <f>SUM(F48:H48)</f>
        <v>15</v>
      </c>
      <c r="J48" s="26">
        <f>5+3</f>
        <v>8</v>
      </c>
      <c r="K48" s="17" t="s">
        <v>52</v>
      </c>
      <c r="L48" s="19"/>
    </row>
    <row r="49" spans="1:12" x14ac:dyDescent="0.25">
      <c r="A49" s="5">
        <v>6</v>
      </c>
      <c r="B49" s="2" t="s">
        <v>8</v>
      </c>
      <c r="C49" s="22">
        <v>1</v>
      </c>
      <c r="D49" s="23" t="s">
        <v>1</v>
      </c>
      <c r="E49" s="22">
        <v>1</v>
      </c>
      <c r="F49" s="23" t="s">
        <v>1</v>
      </c>
      <c r="G49" s="46">
        <v>30</v>
      </c>
      <c r="H49" s="23" t="s">
        <v>1</v>
      </c>
      <c r="I49" s="39">
        <f t="shared" si="8"/>
        <v>30</v>
      </c>
      <c r="J49" s="26">
        <v>1</v>
      </c>
      <c r="K49" s="17" t="s">
        <v>4</v>
      </c>
      <c r="L49" s="19"/>
    </row>
    <row r="50" spans="1:12" x14ac:dyDescent="0.25">
      <c r="A50" s="5">
        <v>7</v>
      </c>
      <c r="B50" s="2" t="s">
        <v>9</v>
      </c>
      <c r="C50" s="22">
        <v>1</v>
      </c>
      <c r="D50" s="23" t="s">
        <v>1</v>
      </c>
      <c r="E50" s="23" t="s">
        <v>1</v>
      </c>
      <c r="F50" s="23" t="s">
        <v>1</v>
      </c>
      <c r="G50" s="23" t="s">
        <v>1</v>
      </c>
      <c r="H50" s="43">
        <v>2.25</v>
      </c>
      <c r="I50" s="39">
        <f t="shared" si="8"/>
        <v>2.25</v>
      </c>
      <c r="J50" s="26">
        <v>2</v>
      </c>
      <c r="K50" s="17" t="s">
        <v>10</v>
      </c>
      <c r="L50" s="19"/>
    </row>
    <row r="51" spans="1:12" x14ac:dyDescent="0.25">
      <c r="A51" s="5">
        <v>8</v>
      </c>
      <c r="B51" s="2" t="s">
        <v>11</v>
      </c>
      <c r="C51" s="23" t="s">
        <v>1</v>
      </c>
      <c r="D51" s="23" t="s">
        <v>1</v>
      </c>
      <c r="E51" s="23" t="s">
        <v>1</v>
      </c>
      <c r="F51" s="23" t="s">
        <v>1</v>
      </c>
      <c r="G51" s="23" t="s">
        <v>1</v>
      </c>
      <c r="H51" s="43">
        <v>3</v>
      </c>
      <c r="I51" s="39">
        <f t="shared" si="8"/>
        <v>3</v>
      </c>
      <c r="J51" s="26">
        <v>1</v>
      </c>
      <c r="K51" s="17" t="s">
        <v>12</v>
      </c>
      <c r="L51" s="19"/>
    </row>
    <row r="52" spans="1:12" x14ac:dyDescent="0.25">
      <c r="A52" s="5">
        <v>9</v>
      </c>
      <c r="B52" s="2" t="s">
        <v>13</v>
      </c>
      <c r="C52" s="22">
        <v>1</v>
      </c>
      <c r="D52" s="23" t="s">
        <v>1</v>
      </c>
      <c r="E52" s="23" t="s">
        <v>1</v>
      </c>
      <c r="F52" s="23" t="s">
        <v>1</v>
      </c>
      <c r="G52" s="23" t="s">
        <v>1</v>
      </c>
      <c r="H52" s="43">
        <v>1.2</v>
      </c>
      <c r="I52" s="39">
        <f t="shared" si="8"/>
        <v>1.2</v>
      </c>
      <c r="J52" s="26">
        <v>1</v>
      </c>
      <c r="K52" s="17" t="s">
        <v>4</v>
      </c>
      <c r="L52" s="19"/>
    </row>
    <row r="53" spans="1:12" x14ac:dyDescent="0.25">
      <c r="A53" s="5">
        <v>10</v>
      </c>
      <c r="B53" s="2" t="s">
        <v>14</v>
      </c>
      <c r="C53" s="22">
        <v>3</v>
      </c>
      <c r="D53" s="23" t="s">
        <v>1</v>
      </c>
      <c r="E53" s="23" t="s">
        <v>1</v>
      </c>
      <c r="F53" s="23" t="s">
        <v>1</v>
      </c>
      <c r="G53" s="23" t="s">
        <v>1</v>
      </c>
      <c r="H53" s="43">
        <v>2.5</v>
      </c>
      <c r="I53" s="39">
        <f t="shared" si="8"/>
        <v>2.5</v>
      </c>
      <c r="J53" s="26">
        <v>3</v>
      </c>
      <c r="K53" s="17" t="s">
        <v>4</v>
      </c>
      <c r="L53" s="19"/>
    </row>
    <row r="54" spans="1:12" x14ac:dyDescent="0.25">
      <c r="A54" s="5">
        <v>11</v>
      </c>
      <c r="B54" s="2" t="s">
        <v>15</v>
      </c>
      <c r="C54" s="22">
        <v>3</v>
      </c>
      <c r="D54" s="23" t="s">
        <v>1</v>
      </c>
      <c r="E54" s="23" t="s">
        <v>1</v>
      </c>
      <c r="F54" s="23" t="s">
        <v>1</v>
      </c>
      <c r="G54" s="23" t="s">
        <v>1</v>
      </c>
      <c r="H54" s="38">
        <v>3.31</v>
      </c>
      <c r="I54" s="39">
        <f t="shared" si="8"/>
        <v>3.31</v>
      </c>
      <c r="J54" s="26">
        <v>3</v>
      </c>
      <c r="K54" s="17" t="s">
        <v>16</v>
      </c>
      <c r="L54" s="19"/>
    </row>
    <row r="55" spans="1:12" x14ac:dyDescent="0.25">
      <c r="A55" s="5">
        <v>12</v>
      </c>
      <c r="B55" s="3" t="s">
        <v>17</v>
      </c>
      <c r="C55" s="22">
        <v>6</v>
      </c>
      <c r="D55" s="23" t="s">
        <v>1</v>
      </c>
      <c r="E55" s="23" t="s">
        <v>1</v>
      </c>
      <c r="F55" s="23" t="s">
        <v>1</v>
      </c>
      <c r="G55" s="23" t="s">
        <v>1</v>
      </c>
      <c r="H55" s="38">
        <v>8</v>
      </c>
      <c r="I55" s="39">
        <f t="shared" si="8"/>
        <v>8</v>
      </c>
      <c r="J55" s="26">
        <v>6</v>
      </c>
      <c r="K55" s="17" t="s">
        <v>18</v>
      </c>
      <c r="L55" s="19"/>
    </row>
    <row r="56" spans="1:12" ht="38.25" x14ac:dyDescent="0.25">
      <c r="A56" s="5">
        <v>13</v>
      </c>
      <c r="B56" s="3" t="s">
        <v>19</v>
      </c>
      <c r="C56" s="22">
        <f>13+1</f>
        <v>14</v>
      </c>
      <c r="D56" s="23" t="s">
        <v>1</v>
      </c>
      <c r="E56" s="23">
        <v>1</v>
      </c>
      <c r="F56" s="23" t="s">
        <v>1</v>
      </c>
      <c r="G56" s="46">
        <v>12</v>
      </c>
      <c r="H56" s="38">
        <f>27.43</f>
        <v>27.43</v>
      </c>
      <c r="I56" s="39">
        <f t="shared" si="8"/>
        <v>39.43</v>
      </c>
      <c r="J56" s="26">
        <f>14+1</f>
        <v>15</v>
      </c>
      <c r="K56" s="17" t="s">
        <v>56</v>
      </c>
      <c r="L56" s="19"/>
    </row>
    <row r="57" spans="1:12" x14ac:dyDescent="0.25">
      <c r="A57" s="5">
        <v>14</v>
      </c>
      <c r="B57" s="3" t="s">
        <v>20</v>
      </c>
      <c r="C57" s="22">
        <v>2</v>
      </c>
      <c r="D57" s="23" t="s">
        <v>1</v>
      </c>
      <c r="E57" s="23" t="s">
        <v>1</v>
      </c>
      <c r="F57" s="23" t="s">
        <v>1</v>
      </c>
      <c r="G57" s="23" t="s">
        <v>1</v>
      </c>
      <c r="H57" s="38">
        <v>7</v>
      </c>
      <c r="I57" s="39">
        <f t="shared" si="8"/>
        <v>7</v>
      </c>
      <c r="J57" s="26">
        <v>3</v>
      </c>
      <c r="K57" s="17" t="s">
        <v>21</v>
      </c>
      <c r="L57" s="19"/>
    </row>
    <row r="58" spans="1:12" x14ac:dyDescent="0.25">
      <c r="A58" s="1"/>
      <c r="B58" s="3" t="s">
        <v>22</v>
      </c>
      <c r="C58" s="22">
        <v>1</v>
      </c>
      <c r="D58" s="23" t="s">
        <v>1</v>
      </c>
      <c r="E58" s="23" t="s">
        <v>1</v>
      </c>
      <c r="F58" s="23" t="s">
        <v>1</v>
      </c>
      <c r="G58" s="23" t="s">
        <v>1</v>
      </c>
      <c r="H58" s="43">
        <v>2.5030000000000001</v>
      </c>
      <c r="I58" s="39">
        <f t="shared" si="8"/>
        <v>2.5030000000000001</v>
      </c>
      <c r="J58" s="26">
        <v>2</v>
      </c>
      <c r="K58" s="17" t="s">
        <v>23</v>
      </c>
      <c r="L58" s="19"/>
    </row>
    <row r="59" spans="1:12" ht="15.75" x14ac:dyDescent="0.25">
      <c r="A59" s="127" t="s">
        <v>32</v>
      </c>
      <c r="B59" s="127"/>
      <c r="C59" s="27">
        <f>SUM(C44:C58)</f>
        <v>47</v>
      </c>
      <c r="D59" s="28" t="s">
        <v>1</v>
      </c>
      <c r="E59" s="27">
        <f>SUM(E44:E58)</f>
        <v>2</v>
      </c>
      <c r="F59" s="28" t="s">
        <v>1</v>
      </c>
      <c r="G59" s="47">
        <f>SUM(G44:G58)</f>
        <v>42</v>
      </c>
      <c r="H59" s="44">
        <f>SUM(H44:H58)</f>
        <v>79.753</v>
      </c>
      <c r="I59" s="45">
        <f>SUM(I44:I58)</f>
        <v>121.753</v>
      </c>
      <c r="J59" s="31">
        <f>SUM(J44:J58)</f>
        <v>56</v>
      </c>
      <c r="K59" s="16"/>
      <c r="L59" s="19"/>
    </row>
  </sheetData>
  <mergeCells count="21">
    <mergeCell ref="A2:K2"/>
    <mergeCell ref="G3:J3"/>
    <mergeCell ref="K3:K4"/>
    <mergeCell ref="C3:F3"/>
    <mergeCell ref="L12:L13"/>
    <mergeCell ref="A5:B5"/>
    <mergeCell ref="A6:B6"/>
    <mergeCell ref="A7:B7"/>
    <mergeCell ref="A8:B8"/>
    <mergeCell ref="A3:B4"/>
    <mergeCell ref="A59:B59"/>
    <mergeCell ref="A24:B24"/>
    <mergeCell ref="A11:K11"/>
    <mergeCell ref="A35:B35"/>
    <mergeCell ref="A42:B42"/>
    <mergeCell ref="K12:K13"/>
    <mergeCell ref="B12:B13"/>
    <mergeCell ref="A12:A13"/>
    <mergeCell ref="J12:J13"/>
    <mergeCell ref="C12:E12"/>
    <mergeCell ref="F12:I12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2021-09-27T06:15:28Z</dcterms:modified>
</cp:coreProperties>
</file>